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53-5\excel\"/>
    </mc:Choice>
  </mc:AlternateContent>
  <bookViews>
    <workbookView xWindow="0" yWindow="0" windowWidth="28800" windowHeight="12390"/>
  </bookViews>
  <sheets>
    <sheet name="History Index" sheetId="1" r:id="rId1"/>
  </sheets>
  <definedNames>
    <definedName name="solver_adj" localSheetId="0" hidden="1">'History Index'!$B$3,'History Index'!$B$4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'History Index'!$B$3</definedName>
    <definedName name="solver_lhs2" localSheetId="0" hidden="1">'History Index'!$B$3</definedName>
    <definedName name="solver_lhs3" localSheetId="0" hidden="1">'History Index'!$B$4</definedName>
    <definedName name="solver_lhs4" localSheetId="0" hidden="1">'History Index'!$B$4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'History Index'!$B$8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hs1" localSheetId="0" hidden="1">100%</definedName>
    <definedName name="solver_rhs2" localSheetId="0" hidden="1">0</definedName>
    <definedName name="solver_rhs3" localSheetId="0" hidden="1">50</definedName>
    <definedName name="solver_rhs4" localSheetId="0" hidden="1">1</definedName>
    <definedName name="solver_rlx" localSheetId="0" hidden="1">1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手續費">'History Index'!$B$5</definedName>
    <definedName name="再投入月數">'History Index'!$B$4</definedName>
    <definedName name="每月投入">'History Index'!$B$2</definedName>
    <definedName name="停利報酬率">'History Index'!$B$3</definedName>
    <definedName name="單筆投入">'History Index'!$B$1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22" i="1" s="1"/>
  <c r="E23" i="1" s="1"/>
  <c r="F23" i="1"/>
  <c r="F24" i="1"/>
  <c r="O24" i="1" s="1"/>
  <c r="F25" i="1"/>
  <c r="F26" i="1"/>
  <c r="F27" i="1"/>
  <c r="F28" i="1"/>
  <c r="O28" i="1" s="1"/>
  <c r="F29" i="1"/>
  <c r="F30" i="1"/>
  <c r="F31" i="1"/>
  <c r="O31" i="1" s="1"/>
  <c r="F32" i="1"/>
  <c r="O32" i="1" s="1"/>
  <c r="F33" i="1"/>
  <c r="O33" i="1" s="1"/>
  <c r="F34" i="1"/>
  <c r="F35" i="1"/>
  <c r="O35" i="1" s="1"/>
  <c r="F36" i="1"/>
  <c r="O36" i="1" s="1"/>
  <c r="F37" i="1"/>
  <c r="O37" i="1" s="1"/>
  <c r="F38" i="1"/>
  <c r="F39" i="1"/>
  <c r="F40" i="1"/>
  <c r="O40" i="1" s="1"/>
  <c r="F41" i="1"/>
  <c r="F42" i="1"/>
  <c r="F43" i="1"/>
  <c r="F44" i="1"/>
  <c r="O44" i="1" s="1"/>
  <c r="F45" i="1"/>
  <c r="O45" i="1" s="1"/>
  <c r="F46" i="1"/>
  <c r="F47" i="1"/>
  <c r="O47" i="1" s="1"/>
  <c r="F48" i="1"/>
  <c r="O48" i="1" s="1"/>
  <c r="F49" i="1"/>
  <c r="O49" i="1" s="1"/>
  <c r="F50" i="1"/>
  <c r="F51" i="1"/>
  <c r="O51" i="1" s="1"/>
  <c r="F52" i="1"/>
  <c r="O52" i="1" s="1"/>
  <c r="F53" i="1"/>
  <c r="O53" i="1" s="1"/>
  <c r="F54" i="1"/>
  <c r="O54" i="1" s="1"/>
  <c r="F55" i="1"/>
  <c r="O55" i="1" s="1"/>
  <c r="F56" i="1"/>
  <c r="O56" i="1" s="1"/>
  <c r="F57" i="1"/>
  <c r="O57" i="1" s="1"/>
  <c r="F58" i="1"/>
  <c r="F59" i="1"/>
  <c r="O59" i="1" s="1"/>
  <c r="F60" i="1"/>
  <c r="O60" i="1" s="1"/>
  <c r="F61" i="1"/>
  <c r="O61" i="1" s="1"/>
  <c r="F62" i="1"/>
  <c r="F63" i="1"/>
  <c r="O63" i="1" s="1"/>
  <c r="F64" i="1"/>
  <c r="O64" i="1" s="1"/>
  <c r="F65" i="1"/>
  <c r="O65" i="1" s="1"/>
  <c r="F66" i="1"/>
  <c r="F67" i="1"/>
  <c r="O67" i="1" s="1"/>
  <c r="F68" i="1"/>
  <c r="O68" i="1" s="1"/>
  <c r="F69" i="1"/>
  <c r="O69" i="1" s="1"/>
  <c r="F70" i="1"/>
  <c r="F71" i="1"/>
  <c r="O71" i="1" s="1"/>
  <c r="F72" i="1"/>
  <c r="O72" i="1" s="1"/>
  <c r="F73" i="1"/>
  <c r="O73" i="1" s="1"/>
  <c r="F74" i="1"/>
  <c r="F75" i="1"/>
  <c r="O75" i="1" s="1"/>
  <c r="F76" i="1"/>
  <c r="O76" i="1" s="1"/>
  <c r="F77" i="1"/>
  <c r="O77" i="1" s="1"/>
  <c r="F78" i="1"/>
  <c r="F79" i="1"/>
  <c r="O79" i="1" s="1"/>
  <c r="F80" i="1"/>
  <c r="O80" i="1" s="1"/>
  <c r="F81" i="1"/>
  <c r="O81" i="1" s="1"/>
  <c r="F82" i="1"/>
  <c r="B7" i="1" l="1"/>
  <c r="O46" i="1"/>
  <c r="O43" i="1"/>
  <c r="O42" i="1"/>
  <c r="O39" i="1"/>
  <c r="O38" i="1"/>
  <c r="O25" i="1"/>
  <c r="O29" i="1"/>
  <c r="O27" i="1"/>
  <c r="O26" i="1"/>
  <c r="O23" i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O78" i="1"/>
  <c r="O74" i="1"/>
  <c r="O70" i="1"/>
  <c r="O66" i="1"/>
  <c r="O62" i="1"/>
  <c r="O58" i="1"/>
  <c r="G23" i="1"/>
  <c r="O41" i="1"/>
  <c r="O30" i="1"/>
  <c r="O50" i="1"/>
  <c r="O34" i="1"/>
  <c r="C12" i="1"/>
  <c r="E12" i="1"/>
  <c r="D12" i="1"/>
  <c r="I23" i="1" l="1"/>
  <c r="J23" i="1"/>
  <c r="K23" i="1" s="1"/>
  <c r="L23" i="1" s="1"/>
  <c r="H23" i="1"/>
  <c r="M23" i="1" l="1"/>
  <c r="D24" i="1" s="1"/>
  <c r="E24" i="1" s="1"/>
  <c r="G24" i="1" s="1"/>
  <c r="N23" i="1"/>
  <c r="J24" i="1" l="1"/>
  <c r="K24" i="1" s="1"/>
  <c r="L24" i="1" s="1"/>
  <c r="I24" i="1"/>
  <c r="H24" i="1"/>
  <c r="N24" i="1" l="1"/>
  <c r="M24" i="1"/>
  <c r="D25" i="1" s="1"/>
  <c r="E25" i="1" s="1"/>
  <c r="G25" i="1" s="1"/>
  <c r="J25" i="1" l="1"/>
  <c r="K25" i="1" s="1"/>
  <c r="L25" i="1" s="1"/>
  <c r="I25" i="1"/>
  <c r="H25" i="1"/>
  <c r="M25" i="1" l="1"/>
  <c r="D26" i="1" s="1"/>
  <c r="E26" i="1" s="1"/>
  <c r="G26" i="1" s="1"/>
  <c r="N25" i="1"/>
  <c r="J26" i="1" l="1"/>
  <c r="K26" i="1" s="1"/>
  <c r="L26" i="1" s="1"/>
  <c r="I26" i="1"/>
  <c r="H26" i="1"/>
  <c r="M26" i="1" l="1"/>
  <c r="D27" i="1" s="1"/>
  <c r="E27" i="1" s="1"/>
  <c r="N26" i="1"/>
  <c r="G27" i="1" l="1"/>
  <c r="J27" i="1" s="1"/>
  <c r="K27" i="1" l="1"/>
  <c r="L27" i="1" s="1"/>
  <c r="I27" i="1"/>
  <c r="H27" i="1"/>
  <c r="N27" i="1" l="1"/>
  <c r="M27" i="1"/>
  <c r="D28" i="1" s="1"/>
  <c r="E28" i="1" l="1"/>
  <c r="G28" i="1" s="1"/>
  <c r="J28" i="1" l="1"/>
  <c r="K28" i="1" s="1"/>
  <c r="L28" i="1" s="1"/>
  <c r="I28" i="1"/>
  <c r="H28" i="1"/>
  <c r="M28" i="1" l="1"/>
  <c r="D29" i="1" s="1"/>
  <c r="E29" i="1" s="1"/>
  <c r="G29" i="1" s="1"/>
  <c r="N28" i="1"/>
  <c r="J29" i="1" l="1"/>
  <c r="K29" i="1" s="1"/>
  <c r="L29" i="1" s="1"/>
  <c r="I29" i="1"/>
  <c r="H29" i="1"/>
  <c r="M29" i="1" l="1"/>
  <c r="D30" i="1" s="1"/>
  <c r="E30" i="1" s="1"/>
  <c r="G30" i="1" s="1"/>
  <c r="J30" i="1" s="1"/>
  <c r="N29" i="1"/>
  <c r="K30" i="1" l="1"/>
  <c r="L30" i="1" s="1"/>
  <c r="I30" i="1"/>
  <c r="H30" i="1"/>
  <c r="M30" i="1" l="1"/>
  <c r="D31" i="1" s="1"/>
  <c r="E31" i="1" s="1"/>
  <c r="N30" i="1"/>
  <c r="G31" i="1" l="1"/>
  <c r="J31" i="1" l="1"/>
  <c r="K31" i="1" s="1"/>
  <c r="L31" i="1" s="1"/>
  <c r="H31" i="1"/>
  <c r="I31" i="1"/>
  <c r="N31" i="1" l="1"/>
  <c r="M31" i="1"/>
  <c r="D32" i="1" s="1"/>
  <c r="E32" i="1" s="1"/>
  <c r="G32" i="1" s="1"/>
  <c r="J32" i="1" l="1"/>
  <c r="K32" i="1" s="1"/>
  <c r="L32" i="1" s="1"/>
  <c r="I32" i="1"/>
  <c r="H32" i="1"/>
  <c r="M32" i="1" l="1"/>
  <c r="D33" i="1" s="1"/>
  <c r="E33" i="1" s="1"/>
  <c r="G33" i="1" s="1"/>
  <c r="N32" i="1"/>
  <c r="J33" i="1" l="1"/>
  <c r="K33" i="1" s="1"/>
  <c r="L33" i="1" s="1"/>
  <c r="I33" i="1"/>
  <c r="H33" i="1"/>
  <c r="M33" i="1" l="1"/>
  <c r="D34" i="1" s="1"/>
  <c r="E34" i="1" s="1"/>
  <c r="G34" i="1" s="1"/>
  <c r="J34" i="1" s="1"/>
  <c r="N33" i="1"/>
  <c r="K34" i="1" l="1"/>
  <c r="L34" i="1" s="1"/>
  <c r="I34" i="1"/>
  <c r="H34" i="1"/>
  <c r="M34" i="1" l="1"/>
  <c r="D35" i="1" s="1"/>
  <c r="E35" i="1" s="1"/>
  <c r="N34" i="1"/>
  <c r="G35" i="1" l="1"/>
  <c r="I35" i="1" l="1"/>
  <c r="J35" i="1"/>
  <c r="K35" i="1" s="1"/>
  <c r="L35" i="1" s="1"/>
  <c r="H35" i="1"/>
  <c r="M35" i="1" l="1"/>
  <c r="D36" i="1" s="1"/>
  <c r="E36" i="1" s="1"/>
  <c r="G36" i="1" s="1"/>
  <c r="N35" i="1"/>
  <c r="J36" i="1" l="1"/>
  <c r="K36" i="1" s="1"/>
  <c r="L36" i="1" s="1"/>
  <c r="I36" i="1"/>
  <c r="H36" i="1"/>
  <c r="M36" i="1" l="1"/>
  <c r="D37" i="1" s="1"/>
  <c r="E37" i="1" s="1"/>
  <c r="G37" i="1" s="1"/>
  <c r="N36" i="1"/>
  <c r="J37" i="1" l="1"/>
  <c r="K37" i="1" s="1"/>
  <c r="L37" i="1" s="1"/>
  <c r="I37" i="1"/>
  <c r="H37" i="1"/>
  <c r="M37" i="1" l="1"/>
  <c r="D38" i="1" s="1"/>
  <c r="E38" i="1" s="1"/>
  <c r="G38" i="1" s="1"/>
  <c r="J38" i="1" s="1"/>
  <c r="N37" i="1"/>
  <c r="K38" i="1" l="1"/>
  <c r="L38" i="1" s="1"/>
  <c r="I38" i="1"/>
  <c r="H38" i="1"/>
  <c r="M38" i="1" l="1"/>
  <c r="D39" i="1" s="1"/>
  <c r="E39" i="1" s="1"/>
  <c r="G39" i="1" s="1"/>
  <c r="J39" i="1" s="1"/>
  <c r="N38" i="1"/>
  <c r="K39" i="1" l="1"/>
  <c r="L39" i="1" s="1"/>
  <c r="I39" i="1"/>
  <c r="H39" i="1"/>
  <c r="N39" i="1" l="1"/>
  <c r="M39" i="1"/>
  <c r="D40" i="1" s="1"/>
  <c r="E40" i="1" l="1"/>
  <c r="G40" i="1" s="1"/>
  <c r="J40" i="1" l="1"/>
  <c r="K40" i="1" s="1"/>
  <c r="L40" i="1" s="1"/>
  <c r="I40" i="1"/>
  <c r="H40" i="1"/>
  <c r="N40" i="1" l="1"/>
  <c r="M40" i="1"/>
  <c r="D41" i="1" s="1"/>
  <c r="E41" i="1" s="1"/>
  <c r="G41" i="1" s="1"/>
  <c r="J41" i="1" l="1"/>
  <c r="K41" i="1" s="1"/>
  <c r="L41" i="1" s="1"/>
  <c r="I41" i="1"/>
  <c r="H41" i="1"/>
  <c r="N41" i="1" l="1"/>
  <c r="M41" i="1"/>
  <c r="D42" i="1" s="1"/>
  <c r="E42" i="1" s="1"/>
  <c r="G42" i="1" s="1"/>
  <c r="J42" i="1" l="1"/>
  <c r="K42" i="1" s="1"/>
  <c r="L42" i="1" s="1"/>
  <c r="I42" i="1"/>
  <c r="H42" i="1"/>
  <c r="N42" i="1" l="1"/>
  <c r="M42" i="1"/>
  <c r="D43" i="1" s="1"/>
  <c r="E43" i="1" s="1"/>
  <c r="G43" i="1" l="1"/>
  <c r="J43" i="1" s="1"/>
  <c r="K43" i="1" l="1"/>
  <c r="L43" i="1" s="1"/>
  <c r="I43" i="1"/>
  <c r="H43" i="1"/>
  <c r="N43" i="1" l="1"/>
  <c r="M43" i="1"/>
  <c r="D44" i="1" s="1"/>
  <c r="E44" i="1" l="1"/>
  <c r="G44" i="1" s="1"/>
  <c r="J44" i="1" l="1"/>
  <c r="K44" i="1" s="1"/>
  <c r="L44" i="1" s="1"/>
  <c r="I44" i="1"/>
  <c r="H44" i="1"/>
  <c r="N44" i="1" l="1"/>
  <c r="M44" i="1"/>
  <c r="D45" i="1" s="1"/>
  <c r="E45" i="1" s="1"/>
  <c r="G45" i="1" s="1"/>
  <c r="J45" i="1" l="1"/>
  <c r="K45" i="1" s="1"/>
  <c r="L45" i="1" s="1"/>
  <c r="I45" i="1"/>
  <c r="H45" i="1"/>
  <c r="N45" i="1" l="1"/>
  <c r="M45" i="1"/>
  <c r="D46" i="1" s="1"/>
  <c r="E46" i="1" s="1"/>
  <c r="G46" i="1" s="1"/>
  <c r="J46" i="1" l="1"/>
  <c r="K46" i="1" s="1"/>
  <c r="L46" i="1" s="1"/>
  <c r="I46" i="1"/>
  <c r="H46" i="1"/>
  <c r="N46" i="1" l="1"/>
  <c r="M46" i="1"/>
  <c r="D47" i="1" s="1"/>
  <c r="E47" i="1" s="1"/>
  <c r="G47" i="1" s="1"/>
  <c r="J47" i="1" s="1"/>
  <c r="K47" i="1" l="1"/>
  <c r="L47" i="1" s="1"/>
  <c r="I47" i="1"/>
  <c r="H47" i="1"/>
  <c r="N47" i="1" l="1"/>
  <c r="M47" i="1"/>
  <c r="D48" i="1" s="1"/>
  <c r="E48" i="1" l="1"/>
  <c r="G48" i="1" s="1"/>
  <c r="J48" i="1" l="1"/>
  <c r="K48" i="1" s="1"/>
  <c r="L48" i="1" s="1"/>
  <c r="I48" i="1"/>
  <c r="H48" i="1"/>
  <c r="N48" i="1" l="1"/>
  <c r="M48" i="1"/>
  <c r="D49" i="1" s="1"/>
  <c r="E49" i="1" s="1"/>
  <c r="G49" i="1" s="1"/>
  <c r="J49" i="1" l="1"/>
  <c r="K49" i="1" s="1"/>
  <c r="L49" i="1" s="1"/>
  <c r="I49" i="1"/>
  <c r="H49" i="1"/>
  <c r="N49" i="1" l="1"/>
  <c r="M49" i="1"/>
  <c r="D50" i="1" s="1"/>
  <c r="E50" i="1" s="1"/>
  <c r="G50" i="1" s="1"/>
  <c r="J50" i="1" l="1"/>
  <c r="K50" i="1" s="1"/>
  <c r="L50" i="1" s="1"/>
  <c r="I50" i="1"/>
  <c r="H50" i="1"/>
  <c r="M50" i="1" l="1"/>
  <c r="D51" i="1" s="1"/>
  <c r="E51" i="1" s="1"/>
  <c r="G51" i="1" s="1"/>
  <c r="J51" i="1" s="1"/>
  <c r="N50" i="1"/>
  <c r="K51" i="1" l="1"/>
  <c r="L51" i="1" s="1"/>
  <c r="I51" i="1"/>
  <c r="H51" i="1"/>
  <c r="N51" i="1" l="1"/>
  <c r="M51" i="1"/>
  <c r="D52" i="1" s="1"/>
  <c r="E52" i="1" l="1"/>
  <c r="G52" i="1" l="1"/>
  <c r="J52" i="1" s="1"/>
  <c r="K52" i="1" l="1"/>
  <c r="L52" i="1" s="1"/>
  <c r="I52" i="1"/>
  <c r="H52" i="1"/>
  <c r="N52" i="1" l="1"/>
  <c r="M52" i="1"/>
  <c r="D53" i="1" s="1"/>
  <c r="E53" i="1" l="1"/>
  <c r="G53" i="1" s="1"/>
  <c r="J53" i="1" l="1"/>
  <c r="K53" i="1" s="1"/>
  <c r="L53" i="1" s="1"/>
  <c r="I53" i="1"/>
  <c r="H53" i="1"/>
  <c r="N53" i="1" l="1"/>
  <c r="M53" i="1"/>
  <c r="D54" i="1" s="1"/>
  <c r="E54" i="1" s="1"/>
  <c r="G54" i="1" l="1"/>
  <c r="J54" i="1" s="1"/>
  <c r="K54" i="1" l="1"/>
  <c r="L54" i="1" s="1"/>
  <c r="I54" i="1"/>
  <c r="H54" i="1"/>
  <c r="N54" i="1" l="1"/>
  <c r="M54" i="1"/>
  <c r="D55" i="1" s="1"/>
  <c r="E55" i="1" l="1"/>
  <c r="G55" i="1" l="1"/>
  <c r="J55" i="1" s="1"/>
  <c r="K55" i="1" l="1"/>
  <c r="L55" i="1" s="1"/>
  <c r="I55" i="1"/>
  <c r="H55" i="1"/>
  <c r="N55" i="1" l="1"/>
  <c r="M55" i="1"/>
  <c r="D56" i="1" s="1"/>
  <c r="E56" i="1" l="1"/>
  <c r="G56" i="1" l="1"/>
  <c r="J56" i="1" s="1"/>
  <c r="K56" i="1" l="1"/>
  <c r="L56" i="1" s="1"/>
  <c r="I56" i="1"/>
  <c r="H56" i="1"/>
  <c r="N56" i="1" l="1"/>
  <c r="M56" i="1"/>
  <c r="D57" i="1" s="1"/>
  <c r="E57" i="1" l="1"/>
  <c r="G57" i="1" s="1"/>
  <c r="J57" i="1" l="1"/>
  <c r="K57" i="1" s="1"/>
  <c r="L57" i="1" s="1"/>
  <c r="I57" i="1"/>
  <c r="H57" i="1"/>
  <c r="M57" i="1" l="1"/>
  <c r="D58" i="1" s="1"/>
  <c r="E58" i="1" s="1"/>
  <c r="N57" i="1"/>
  <c r="G58" i="1" l="1"/>
  <c r="J58" i="1" s="1"/>
  <c r="K58" i="1" l="1"/>
  <c r="L58" i="1" s="1"/>
  <c r="I58" i="1"/>
  <c r="H58" i="1"/>
  <c r="N58" i="1" l="1"/>
  <c r="M58" i="1"/>
  <c r="D59" i="1" s="1"/>
  <c r="E59" i="1" l="1"/>
  <c r="G59" i="1" l="1"/>
  <c r="J59" i="1" s="1"/>
  <c r="K59" i="1" l="1"/>
  <c r="L59" i="1" s="1"/>
  <c r="I59" i="1"/>
  <c r="H59" i="1"/>
  <c r="N59" i="1" l="1"/>
  <c r="M59" i="1"/>
  <c r="D60" i="1" s="1"/>
  <c r="E60" i="1" l="1"/>
  <c r="G60" i="1" l="1"/>
  <c r="J60" i="1" s="1"/>
  <c r="K60" i="1" l="1"/>
  <c r="L60" i="1" s="1"/>
  <c r="I60" i="1"/>
  <c r="H60" i="1"/>
  <c r="N60" i="1" l="1"/>
  <c r="M60" i="1"/>
  <c r="D61" i="1" s="1"/>
  <c r="E61" i="1" l="1"/>
  <c r="G61" i="1" l="1"/>
  <c r="J61" i="1" s="1"/>
  <c r="K61" i="1" l="1"/>
  <c r="L61" i="1" s="1"/>
  <c r="I61" i="1"/>
  <c r="H61" i="1"/>
  <c r="N61" i="1" l="1"/>
  <c r="M61" i="1"/>
  <c r="D62" i="1" s="1"/>
  <c r="E62" i="1" l="1"/>
  <c r="G62" i="1" s="1"/>
  <c r="J62" i="1" l="1"/>
  <c r="K62" i="1" s="1"/>
  <c r="L62" i="1" s="1"/>
  <c r="I62" i="1"/>
  <c r="H62" i="1"/>
  <c r="M62" i="1" l="1"/>
  <c r="D63" i="1" s="1"/>
  <c r="E63" i="1" s="1"/>
  <c r="N62" i="1"/>
  <c r="G63" i="1" l="1"/>
  <c r="J63" i="1" s="1"/>
  <c r="K63" i="1" l="1"/>
  <c r="L63" i="1" s="1"/>
  <c r="I63" i="1"/>
  <c r="H63" i="1"/>
  <c r="N63" i="1" l="1"/>
  <c r="M63" i="1"/>
  <c r="D64" i="1" s="1"/>
  <c r="E64" i="1" l="1"/>
  <c r="G64" i="1" l="1"/>
  <c r="J64" i="1" s="1"/>
  <c r="K64" i="1" l="1"/>
  <c r="L64" i="1" s="1"/>
  <c r="I64" i="1"/>
  <c r="H64" i="1"/>
  <c r="N64" i="1" l="1"/>
  <c r="M64" i="1"/>
  <c r="D65" i="1" s="1"/>
  <c r="E65" i="1" l="1"/>
  <c r="G65" i="1" l="1"/>
  <c r="J65" i="1" s="1"/>
  <c r="K65" i="1" l="1"/>
  <c r="L65" i="1" s="1"/>
  <c r="I65" i="1"/>
  <c r="H65" i="1"/>
  <c r="N65" i="1" l="1"/>
  <c r="M65" i="1"/>
  <c r="D66" i="1" s="1"/>
  <c r="E66" i="1" l="1"/>
  <c r="G66" i="1" s="1"/>
  <c r="J66" i="1" l="1"/>
  <c r="K66" i="1" s="1"/>
  <c r="L66" i="1" s="1"/>
  <c r="I66" i="1"/>
  <c r="H66" i="1"/>
  <c r="M66" i="1" l="1"/>
  <c r="D67" i="1" s="1"/>
  <c r="E67" i="1" s="1"/>
  <c r="N66" i="1"/>
  <c r="G67" i="1" l="1"/>
  <c r="J67" i="1" s="1"/>
  <c r="K67" i="1" l="1"/>
  <c r="L67" i="1" s="1"/>
  <c r="I67" i="1"/>
  <c r="H67" i="1"/>
  <c r="N67" i="1" l="1"/>
  <c r="M67" i="1"/>
  <c r="D68" i="1" s="1"/>
  <c r="E68" i="1" l="1"/>
  <c r="G68" i="1" l="1"/>
  <c r="J68" i="1" s="1"/>
  <c r="K68" i="1" l="1"/>
  <c r="L68" i="1" s="1"/>
  <c r="I68" i="1"/>
  <c r="H68" i="1"/>
  <c r="N68" i="1" l="1"/>
  <c r="M68" i="1"/>
  <c r="D69" i="1" s="1"/>
  <c r="E69" i="1" l="1"/>
  <c r="G69" i="1" l="1"/>
  <c r="J69" i="1" s="1"/>
  <c r="K69" i="1" l="1"/>
  <c r="L69" i="1" s="1"/>
  <c r="I69" i="1"/>
  <c r="H69" i="1"/>
  <c r="N69" i="1" l="1"/>
  <c r="M69" i="1"/>
  <c r="D70" i="1" s="1"/>
  <c r="E70" i="1" l="1"/>
  <c r="G70" i="1" s="1"/>
  <c r="J70" i="1" l="1"/>
  <c r="K70" i="1" s="1"/>
  <c r="L70" i="1" s="1"/>
  <c r="I70" i="1"/>
  <c r="H70" i="1"/>
  <c r="N70" i="1" l="1"/>
  <c r="M70" i="1"/>
  <c r="D71" i="1" s="1"/>
  <c r="E71" i="1" s="1"/>
  <c r="G71" i="1" l="1"/>
  <c r="J71" i="1" s="1"/>
  <c r="K71" i="1" l="1"/>
  <c r="L71" i="1" s="1"/>
  <c r="I71" i="1"/>
  <c r="H71" i="1"/>
  <c r="N71" i="1" l="1"/>
  <c r="M71" i="1"/>
  <c r="D72" i="1" s="1"/>
  <c r="E72" i="1" l="1"/>
  <c r="G72" i="1" l="1"/>
  <c r="J72" i="1" s="1"/>
  <c r="K72" i="1" l="1"/>
  <c r="L72" i="1" s="1"/>
  <c r="I72" i="1"/>
  <c r="H72" i="1"/>
  <c r="N72" i="1" l="1"/>
  <c r="M72" i="1"/>
  <c r="D73" i="1" s="1"/>
  <c r="E73" i="1" l="1"/>
  <c r="G73" i="1" l="1"/>
  <c r="J73" i="1" s="1"/>
  <c r="K73" i="1" l="1"/>
  <c r="L73" i="1" s="1"/>
  <c r="I73" i="1"/>
  <c r="H73" i="1"/>
  <c r="N73" i="1" l="1"/>
  <c r="M73" i="1"/>
  <c r="D74" i="1" s="1"/>
  <c r="E74" i="1" l="1"/>
  <c r="G74" i="1" s="1"/>
  <c r="J74" i="1" l="1"/>
  <c r="K74" i="1" s="1"/>
  <c r="L74" i="1" s="1"/>
  <c r="I74" i="1"/>
  <c r="H74" i="1"/>
  <c r="M74" i="1" l="1"/>
  <c r="D75" i="1" s="1"/>
  <c r="E75" i="1" s="1"/>
  <c r="N74" i="1"/>
  <c r="G75" i="1" l="1"/>
  <c r="J75" i="1" s="1"/>
  <c r="K75" i="1" l="1"/>
  <c r="L75" i="1" s="1"/>
  <c r="I75" i="1"/>
  <c r="H75" i="1"/>
  <c r="N75" i="1" l="1"/>
  <c r="M75" i="1"/>
  <c r="D76" i="1" s="1"/>
  <c r="E76" i="1" l="1"/>
  <c r="G76" i="1" l="1"/>
  <c r="J76" i="1" s="1"/>
  <c r="K76" i="1" l="1"/>
  <c r="L76" i="1" s="1"/>
  <c r="I76" i="1"/>
  <c r="H76" i="1"/>
  <c r="N76" i="1" l="1"/>
  <c r="M76" i="1"/>
  <c r="D77" i="1" s="1"/>
  <c r="E77" i="1" s="1"/>
  <c r="G77" i="1" l="1"/>
  <c r="J77" i="1" s="1"/>
  <c r="K77" i="1" l="1"/>
  <c r="L77" i="1" s="1"/>
  <c r="I77" i="1"/>
  <c r="H77" i="1"/>
  <c r="M77" i="1" l="1"/>
  <c r="D78" i="1" s="1"/>
  <c r="E78" i="1" s="1"/>
  <c r="G78" i="1" s="1"/>
  <c r="J78" i="1" s="1"/>
  <c r="N77" i="1"/>
  <c r="K78" i="1" l="1"/>
  <c r="L78" i="1" s="1"/>
  <c r="I78" i="1"/>
  <c r="H78" i="1"/>
  <c r="N78" i="1" l="1"/>
  <c r="M78" i="1"/>
  <c r="D79" i="1" s="1"/>
  <c r="E79" i="1" s="1"/>
  <c r="G79" i="1" l="1"/>
  <c r="J79" i="1" l="1"/>
  <c r="K79" i="1" s="1"/>
  <c r="L79" i="1" s="1"/>
  <c r="H79" i="1"/>
  <c r="I79" i="1"/>
  <c r="N79" i="1" l="1"/>
  <c r="M79" i="1"/>
  <c r="D80" i="1" s="1"/>
  <c r="E80" i="1" s="1"/>
  <c r="G80" i="1" s="1"/>
  <c r="I80" i="1" l="1"/>
  <c r="J80" i="1"/>
  <c r="K80" i="1" s="1"/>
  <c r="L80" i="1" s="1"/>
  <c r="H80" i="1"/>
  <c r="N80" i="1" l="1"/>
  <c r="M80" i="1"/>
  <c r="D81" i="1" s="1"/>
  <c r="E81" i="1" s="1"/>
  <c r="G81" i="1" s="1"/>
  <c r="J81" i="1" s="1"/>
  <c r="I81" i="1" l="1"/>
  <c r="K81" i="1"/>
  <c r="L81" i="1" s="1"/>
  <c r="H81" i="1"/>
  <c r="M81" i="1" l="1"/>
  <c r="D82" i="1" s="1"/>
  <c r="E82" i="1" s="1"/>
  <c r="G82" i="1" s="1"/>
  <c r="J82" i="1" s="1"/>
  <c r="N81" i="1"/>
  <c r="B6" i="1"/>
  <c r="B13" i="1" s="1"/>
  <c r="K82" i="1" l="1"/>
  <c r="L82" i="1" s="1"/>
  <c r="I82" i="1"/>
  <c r="H82" i="1"/>
  <c r="M82" i="1" l="1"/>
  <c r="N82" i="1"/>
  <c r="O82" i="1" l="1"/>
  <c r="B8" i="1"/>
  <c r="B10" i="1"/>
  <c r="E13" i="1" s="1"/>
  <c r="C13" i="1" l="1"/>
  <c r="B9" i="1"/>
  <c r="D13" i="1" s="1"/>
</calcChain>
</file>

<file path=xl/sharedStrings.xml><?xml version="1.0" encoding="utf-8"?>
<sst xmlns="http://schemas.openxmlformats.org/spreadsheetml/2006/main" count="28" uniqueCount="28">
  <si>
    <t>單筆投入</t>
    <phoneticPr fontId="3" type="noConversion"/>
  </si>
  <si>
    <t>每月投入</t>
    <phoneticPr fontId="3" type="noConversion"/>
  </si>
  <si>
    <t>停利報酬率</t>
    <phoneticPr fontId="3" type="noConversion"/>
  </si>
  <si>
    <t>再投入月數</t>
    <phoneticPr fontId="3" type="noConversion"/>
  </si>
  <si>
    <t>停利次數</t>
    <phoneticPr fontId="3" type="noConversion"/>
  </si>
  <si>
    <t>總投入金額</t>
    <phoneticPr fontId="3" type="noConversion"/>
  </si>
  <si>
    <t>累積報酬率</t>
    <phoneticPr fontId="3" type="noConversion"/>
  </si>
  <si>
    <t>年化報酬率</t>
    <phoneticPr fontId="3" type="noConversion"/>
  </si>
  <si>
    <t>Date</t>
  </si>
  <si>
    <t>狀態</t>
    <phoneticPr fontId="3" type="noConversion"/>
  </si>
  <si>
    <t>每月投入</t>
    <phoneticPr fontId="3" type="noConversion"/>
  </si>
  <si>
    <t>再投資金額</t>
    <phoneticPr fontId="3" type="noConversion"/>
  </si>
  <si>
    <t>累計投入</t>
    <phoneticPr fontId="3" type="noConversion"/>
  </si>
  <si>
    <t>購買單位數</t>
    <phoneticPr fontId="3" type="noConversion"/>
  </si>
  <si>
    <t>累積單位數</t>
    <phoneticPr fontId="3" type="noConversion"/>
  </si>
  <si>
    <t>投資淨值</t>
    <phoneticPr fontId="3" type="noConversion"/>
  </si>
  <si>
    <t>報酬率</t>
    <phoneticPr fontId="3" type="noConversion"/>
  </si>
  <si>
    <t>總資產</t>
    <phoneticPr fontId="3" type="noConversion"/>
  </si>
  <si>
    <t>現金流量</t>
    <phoneticPr fontId="3" type="noConversion"/>
  </si>
  <si>
    <t>停利</t>
    <phoneticPr fontId="3" type="noConversion"/>
  </si>
  <si>
    <t>手續費</t>
    <phoneticPr fontId="3" type="noConversion"/>
  </si>
  <si>
    <t>期末現金餘額</t>
    <phoneticPr fontId="3" type="noConversion"/>
  </si>
  <si>
    <t>期初現金餘額</t>
    <phoneticPr fontId="3" type="noConversion"/>
  </si>
  <si>
    <t>安本世界</t>
    <phoneticPr fontId="3" type="noConversion"/>
  </si>
  <si>
    <t>安本世界指數化</t>
    <phoneticPr fontId="3" type="noConversion"/>
  </si>
  <si>
    <t>停利點</t>
    <phoneticPr fontId="3" type="noConversion"/>
  </si>
  <si>
    <t>期末總資產</t>
    <phoneticPr fontId="3" type="noConversion"/>
  </si>
  <si>
    <t>停利次數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</si>
</sst>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#,##0_ ;[Red]\-#,##0\ "/>
    <numFmt numFmtId="177" formatCode="0.0%"/>
    <numFmt numFmtId="178" formatCode="#,##0.00_ ;[Red]\-#,##0.00\ "/>
    <numFmt numFmtId="179" formatCode="#,##0.0000"/>
    <numFmt numFmtId="180" formatCode="0.0000"/>
    <numFmt numFmtId="181" formatCode="#,##0.0000_ ;[Red]\-#,##0.0000\ "/>
  </numFmts>
  <fonts count="7">
    <font>
      <sz val="10"/>
      <name val="Arial"/>
      <family val="2"/>
    </font>
    <font>
      <sz val="10"/>
      <name val="Arial"/>
      <family val="2"/>
    </font>
    <font>
      <sz val="10"/>
      <name val="微軟正黑體"/>
      <family val="2"/>
      <charset val="136"/>
    </font>
    <font>
      <sz val="9"/>
      <name val="細明體"/>
      <family val="3"/>
      <charset val="136"/>
    </font>
    <font>
      <sz val="10"/>
      <color theme="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0"/>
      <color theme="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/>
    <xf numFmtId="176" fontId="2" fillId="3" borderId="2" xfId="1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2" borderId="3" xfId="0" applyNumberFormat="1" applyFont="1" applyFill="1" applyBorder="1" applyAlignment="1"/>
    <xf numFmtId="176" fontId="2" fillId="3" borderId="4" xfId="1" applyNumberFormat="1" applyFont="1" applyFill="1" applyBorder="1" applyAlignment="1"/>
    <xf numFmtId="9" fontId="2" fillId="3" borderId="4" xfId="0" applyNumberFormat="1" applyFont="1" applyFill="1" applyBorder="1" applyAlignment="1"/>
    <xf numFmtId="0" fontId="4" fillId="4" borderId="5" xfId="0" applyNumberFormat="1" applyFont="1" applyFill="1" applyBorder="1" applyAlignment="1"/>
    <xf numFmtId="0" fontId="4" fillId="5" borderId="5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2" fillId="0" borderId="0" xfId="1" applyNumberFormat="1" applyFont="1" applyFill="1" applyBorder="1" applyAlignment="1"/>
    <xf numFmtId="0" fontId="2" fillId="2" borderId="6" xfId="0" applyNumberFormat="1" applyFont="1" applyFill="1" applyBorder="1" applyAlignment="1"/>
    <xf numFmtId="10" fontId="2" fillId="3" borderId="7" xfId="0" applyNumberFormat="1" applyFont="1" applyFill="1" applyBorder="1" applyAlignment="1"/>
    <xf numFmtId="177" fontId="4" fillId="4" borderId="5" xfId="2" applyNumberFormat="1" applyFont="1" applyFill="1" applyBorder="1" applyAlignment="1"/>
    <xf numFmtId="177" fontId="4" fillId="5" borderId="5" xfId="2" applyNumberFormat="1" applyFont="1" applyFill="1" applyBorder="1" applyAlignment="1"/>
    <xf numFmtId="0" fontId="6" fillId="6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10" fontId="2" fillId="0" borderId="5" xfId="0" applyNumberFormat="1" applyFont="1" applyFill="1" applyBorder="1" applyAlignment="1"/>
    <xf numFmtId="9" fontId="4" fillId="6" borderId="5" xfId="0" applyNumberFormat="1" applyFont="1" applyFill="1" applyBorder="1" applyAlignment="1">
      <alignment horizontal="center"/>
    </xf>
    <xf numFmtId="177" fontId="2" fillId="0" borderId="5" xfId="2" applyNumberFormat="1" applyFont="1" applyFill="1" applyBorder="1" applyAlignment="1"/>
    <xf numFmtId="177" fontId="2" fillId="7" borderId="5" xfId="2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/>
    <xf numFmtId="179" fontId="2" fillId="0" borderId="0" xfId="0" applyNumberFormat="1" applyFont="1" applyFill="1" applyBorder="1" applyAlignment="1"/>
    <xf numFmtId="178" fontId="4" fillId="4" borderId="5" xfId="0" applyNumberFormat="1" applyFont="1" applyFill="1" applyBorder="1" applyAlignment="1"/>
    <xf numFmtId="180" fontId="2" fillId="0" borderId="0" xfId="1" applyNumberFormat="1" applyFont="1" applyFill="1" applyBorder="1" applyAlignment="1"/>
    <xf numFmtId="181" fontId="2" fillId="0" borderId="0" xfId="0" applyNumberFormat="1" applyFont="1" applyFill="1" applyBorder="1" applyAlignment="1"/>
    <xf numFmtId="181" fontId="2" fillId="0" borderId="0" xfId="1" applyNumberFormat="1" applyFont="1" applyFill="1" applyBorder="1" applyAlignment="1"/>
    <xf numFmtId="178" fontId="2" fillId="0" borderId="0" xfId="1" applyNumberFormat="1" applyFont="1" applyFill="1" applyBorder="1" applyAlignment="1"/>
    <xf numFmtId="177" fontId="2" fillId="0" borderId="0" xfId="2" applyNumberFormat="1" applyFont="1" applyFill="1" applyBorder="1" applyAlignment="1"/>
    <xf numFmtId="176" fontId="2" fillId="0" borderId="0" xfId="0" applyNumberFormat="1" applyFont="1" applyFill="1" applyBorder="1" applyAlignment="1">
      <alignment horizontal="center"/>
    </xf>
    <xf numFmtId="176" fontId="2" fillId="7" borderId="0" xfId="0" applyNumberFormat="1" applyFont="1" applyFill="1" applyBorder="1" applyAlignment="1">
      <alignment horizontal="center"/>
    </xf>
    <xf numFmtId="178" fontId="2" fillId="7" borderId="0" xfId="0" applyNumberFormat="1" applyFont="1" applyFill="1" applyBorder="1" applyAlignment="1"/>
  </cellXfs>
  <cellStyles count="3">
    <cellStyle name="一般" xfId="0" builtinId="0"/>
    <cellStyle name="千分位" xfId="1" builtinId="3"/>
    <cellStyle name="百分比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178" formatCode="#,##0.00_ ;[Red]\-#,##0.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181" formatCode="#,##0.0000_ ;[Red]\-#,##0.000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182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182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19" formatCode="yyyy/m/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微軟正黑體"/>
        <scheme val="none"/>
      </font>
      <alignment horizontal="center" vertical="bottom" textRotation="0" wrapText="0" indent="0" justifyLastLine="0" shrinkToFit="0" readingOrder="0"/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4139192521601"/>
          <c:y val="4.4089901739799514E-2"/>
          <c:w val="0.85435363492608485"/>
          <c:h val="0.75064650246503317"/>
        </c:manualLayout>
      </c:layout>
      <c:lineChart>
        <c:grouping val="standard"/>
        <c:varyColors val="0"/>
        <c:ser>
          <c:idx val="0"/>
          <c:order val="0"/>
          <c:tx>
            <c:strRef>
              <c:f>'History Index'!$C$21</c:f>
              <c:strCache>
                <c:ptCount val="1"/>
                <c:pt idx="0">
                  <c:v>安本世界指數化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'History Index'!$A$23:$A$82</c:f>
              <c:numCache>
                <c:formatCode>m/d/yyyy</c:formatCode>
                <c:ptCount val="60"/>
                <c:pt idx="0">
                  <c:v>39995</c:v>
                </c:pt>
                <c:pt idx="1">
                  <c:v>40028</c:v>
                </c:pt>
                <c:pt idx="2">
                  <c:v>40057</c:v>
                </c:pt>
                <c:pt idx="3">
                  <c:v>40087</c:v>
                </c:pt>
                <c:pt idx="4">
                  <c:v>40119</c:v>
                </c:pt>
                <c:pt idx="5">
                  <c:v>40148</c:v>
                </c:pt>
                <c:pt idx="6">
                  <c:v>40182</c:v>
                </c:pt>
                <c:pt idx="7">
                  <c:v>40210</c:v>
                </c:pt>
                <c:pt idx="8">
                  <c:v>40238</c:v>
                </c:pt>
                <c:pt idx="9">
                  <c:v>40269</c:v>
                </c:pt>
                <c:pt idx="10">
                  <c:v>40301</c:v>
                </c:pt>
                <c:pt idx="11">
                  <c:v>40330</c:v>
                </c:pt>
                <c:pt idx="12">
                  <c:v>40360</c:v>
                </c:pt>
                <c:pt idx="13">
                  <c:v>40392</c:v>
                </c:pt>
                <c:pt idx="14">
                  <c:v>40422</c:v>
                </c:pt>
                <c:pt idx="15">
                  <c:v>40452</c:v>
                </c:pt>
                <c:pt idx="16">
                  <c:v>40484</c:v>
                </c:pt>
                <c:pt idx="17">
                  <c:v>40513</c:v>
                </c:pt>
                <c:pt idx="18">
                  <c:v>40546</c:v>
                </c:pt>
                <c:pt idx="19">
                  <c:v>40575</c:v>
                </c:pt>
                <c:pt idx="20">
                  <c:v>40603</c:v>
                </c:pt>
                <c:pt idx="21">
                  <c:v>40634</c:v>
                </c:pt>
                <c:pt idx="22">
                  <c:v>40665</c:v>
                </c:pt>
                <c:pt idx="23">
                  <c:v>40695</c:v>
                </c:pt>
                <c:pt idx="24">
                  <c:v>40725</c:v>
                </c:pt>
                <c:pt idx="25">
                  <c:v>40756</c:v>
                </c:pt>
                <c:pt idx="26">
                  <c:v>40787</c:v>
                </c:pt>
                <c:pt idx="27">
                  <c:v>40819</c:v>
                </c:pt>
                <c:pt idx="28">
                  <c:v>40849</c:v>
                </c:pt>
                <c:pt idx="29">
                  <c:v>40878</c:v>
                </c:pt>
                <c:pt idx="30">
                  <c:v>40910</c:v>
                </c:pt>
                <c:pt idx="31">
                  <c:v>40940</c:v>
                </c:pt>
                <c:pt idx="32">
                  <c:v>40969</c:v>
                </c:pt>
                <c:pt idx="33">
                  <c:v>41001</c:v>
                </c:pt>
                <c:pt idx="34">
                  <c:v>41031</c:v>
                </c:pt>
                <c:pt idx="35">
                  <c:v>41061</c:v>
                </c:pt>
                <c:pt idx="36">
                  <c:v>41092</c:v>
                </c:pt>
                <c:pt idx="37">
                  <c:v>41122</c:v>
                </c:pt>
                <c:pt idx="38">
                  <c:v>41155</c:v>
                </c:pt>
                <c:pt idx="39">
                  <c:v>41183</c:v>
                </c:pt>
                <c:pt idx="40">
                  <c:v>41215</c:v>
                </c:pt>
                <c:pt idx="41">
                  <c:v>41246</c:v>
                </c:pt>
                <c:pt idx="42">
                  <c:v>41276</c:v>
                </c:pt>
                <c:pt idx="43">
                  <c:v>41306</c:v>
                </c:pt>
                <c:pt idx="44">
                  <c:v>41334</c:v>
                </c:pt>
                <c:pt idx="45">
                  <c:v>41366</c:v>
                </c:pt>
                <c:pt idx="46">
                  <c:v>41396</c:v>
                </c:pt>
                <c:pt idx="47">
                  <c:v>41428</c:v>
                </c:pt>
                <c:pt idx="48">
                  <c:v>41456</c:v>
                </c:pt>
                <c:pt idx="49">
                  <c:v>41487</c:v>
                </c:pt>
                <c:pt idx="50">
                  <c:v>41519</c:v>
                </c:pt>
                <c:pt idx="51">
                  <c:v>41548</c:v>
                </c:pt>
                <c:pt idx="52">
                  <c:v>41582</c:v>
                </c:pt>
                <c:pt idx="53">
                  <c:v>41610</c:v>
                </c:pt>
                <c:pt idx="54">
                  <c:v>41641</c:v>
                </c:pt>
                <c:pt idx="55">
                  <c:v>41673</c:v>
                </c:pt>
                <c:pt idx="56">
                  <c:v>41701</c:v>
                </c:pt>
                <c:pt idx="57">
                  <c:v>41730</c:v>
                </c:pt>
                <c:pt idx="58">
                  <c:v>41761</c:v>
                </c:pt>
                <c:pt idx="59">
                  <c:v>41792</c:v>
                </c:pt>
              </c:numCache>
            </c:numRef>
          </c:cat>
          <c:val>
            <c:numRef>
              <c:f>'History Index'!$C$23:$C$82</c:f>
              <c:numCache>
                <c:formatCode>#,##0_ ;[Red]\-#,##0\ </c:formatCode>
                <c:ptCount val="60"/>
                <c:pt idx="0">
                  <c:v>182700</c:v>
                </c:pt>
                <c:pt idx="1">
                  <c:v>201801.25847047436</c:v>
                </c:pt>
                <c:pt idx="2">
                  <c:v>204631.07454017428</c:v>
                </c:pt>
                <c:pt idx="3">
                  <c:v>214889.15779283643</c:v>
                </c:pt>
                <c:pt idx="4">
                  <c:v>213827.97676669896</c:v>
                </c:pt>
                <c:pt idx="5">
                  <c:v>223024.87899322365</c:v>
                </c:pt>
                <c:pt idx="6">
                  <c:v>229745.69215876094</c:v>
                </c:pt>
                <c:pt idx="7">
                  <c:v>217188.38334946759</c:v>
                </c:pt>
                <c:pt idx="8">
                  <c:v>218072.70087124885</c:v>
                </c:pt>
                <c:pt idx="9">
                  <c:v>232044.9177153921</c:v>
                </c:pt>
                <c:pt idx="10">
                  <c:v>228153.92061955476</c:v>
                </c:pt>
                <c:pt idx="11">
                  <c:v>204100.48402710556</c:v>
                </c:pt>
                <c:pt idx="12">
                  <c:v>206045.98257502427</c:v>
                </c:pt>
                <c:pt idx="13">
                  <c:v>224262.92352371739</c:v>
                </c:pt>
                <c:pt idx="14">
                  <c:v>215596.61181026144</c:v>
                </c:pt>
                <c:pt idx="15">
                  <c:v>234167.27976766709</c:v>
                </c:pt>
                <c:pt idx="16">
                  <c:v>244248.49951597303</c:v>
                </c:pt>
                <c:pt idx="17">
                  <c:v>236466.50532429825</c:v>
                </c:pt>
                <c:pt idx="18">
                  <c:v>253091.67473378521</c:v>
                </c:pt>
                <c:pt idx="19">
                  <c:v>256628.94482091005</c:v>
                </c:pt>
                <c:pt idx="20">
                  <c:v>259812.48789932244</c:v>
                </c:pt>
                <c:pt idx="21">
                  <c:v>259281.89738625372</c:v>
                </c:pt>
                <c:pt idx="22">
                  <c:v>273430.97773475328</c:v>
                </c:pt>
                <c:pt idx="23">
                  <c:v>272192.93320425955</c:v>
                </c:pt>
                <c:pt idx="24">
                  <c:v>266887.0280735722</c:v>
                </c:pt>
                <c:pt idx="25">
                  <c:v>266887.0280735722</c:v>
                </c:pt>
                <c:pt idx="26">
                  <c:v>248846.95062923533</c:v>
                </c:pt>
                <c:pt idx="27">
                  <c:v>225500.96805421112</c:v>
                </c:pt>
                <c:pt idx="28">
                  <c:v>244071.63601161676</c:v>
                </c:pt>
                <c:pt idx="29">
                  <c:v>249312.10164569222</c:v>
                </c:pt>
                <c:pt idx="30">
                  <c:v>247745.09099709592</c:v>
                </c:pt>
                <c:pt idx="31">
                  <c:v>255588.98741529536</c:v>
                </c:pt>
                <c:pt idx="32">
                  <c:v>265684.35624394973</c:v>
                </c:pt>
                <c:pt idx="33">
                  <c:v>269394.9525653437</c:v>
                </c:pt>
                <c:pt idx="34">
                  <c:v>268979.3233301065</c:v>
                </c:pt>
                <c:pt idx="35">
                  <c:v>242791.14424007747</c:v>
                </c:pt>
                <c:pt idx="36">
                  <c:v>259773.57792836401</c:v>
                </c:pt>
                <c:pt idx="37">
                  <c:v>265049.41626331082</c:v>
                </c:pt>
                <c:pt idx="38">
                  <c:v>268385.06195546954</c:v>
                </c:pt>
                <c:pt idx="39">
                  <c:v>275380.01355275902</c:v>
                </c:pt>
                <c:pt idx="40">
                  <c:v>274396.65246853832</c:v>
                </c:pt>
                <c:pt idx="41">
                  <c:v>277787.12584704754</c:v>
                </c:pt>
                <c:pt idx="42">
                  <c:v>286124.47144240089</c:v>
                </c:pt>
                <c:pt idx="43">
                  <c:v>294270.8044530495</c:v>
                </c:pt>
                <c:pt idx="44">
                  <c:v>293243.22749273974</c:v>
                </c:pt>
                <c:pt idx="45">
                  <c:v>298400.56727976783</c:v>
                </c:pt>
                <c:pt idx="46">
                  <c:v>305259.33397870295</c:v>
                </c:pt>
                <c:pt idx="47">
                  <c:v>300995.15488867392</c:v>
                </c:pt>
                <c:pt idx="48">
                  <c:v>289909.35043562454</c:v>
                </c:pt>
                <c:pt idx="49">
                  <c:v>299491.81510164583</c:v>
                </c:pt>
                <c:pt idx="50">
                  <c:v>295804.21103581821</c:v>
                </c:pt>
                <c:pt idx="51">
                  <c:v>308547.22652468557</c:v>
                </c:pt>
                <c:pt idx="52">
                  <c:v>317754.74056147167</c:v>
                </c:pt>
                <c:pt idx="53">
                  <c:v>315483.81316553749</c:v>
                </c:pt>
                <c:pt idx="54">
                  <c:v>315878.21878025192</c:v>
                </c:pt>
                <c:pt idx="55">
                  <c:v>301016.37850919674</c:v>
                </c:pt>
                <c:pt idx="56">
                  <c:v>314007.00290416292</c:v>
                </c:pt>
                <c:pt idx="57">
                  <c:v>327024.15682478249</c:v>
                </c:pt>
                <c:pt idx="58">
                  <c:v>333483.21200387244</c:v>
                </c:pt>
                <c:pt idx="59">
                  <c:v>339142.8441432722</c:v>
                </c:pt>
              </c:numCache>
            </c:numRef>
          </c:val>
          <c:smooth val="0"/>
        </c:ser>
        <c:ser>
          <c:idx val="1"/>
          <c:order val="1"/>
          <c:tx>
            <c:v>投資淨值</c:v>
          </c:tx>
          <c:spPr>
            <a:ln w="12700" cap="rnd">
              <a:solidFill>
                <a:schemeClr val="accent2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'History Index'!$A$23:$A$82</c:f>
              <c:numCache>
                <c:formatCode>m/d/yyyy</c:formatCode>
                <c:ptCount val="60"/>
                <c:pt idx="0">
                  <c:v>39995</c:v>
                </c:pt>
                <c:pt idx="1">
                  <c:v>40028</c:v>
                </c:pt>
                <c:pt idx="2">
                  <c:v>40057</c:v>
                </c:pt>
                <c:pt idx="3">
                  <c:v>40087</c:v>
                </c:pt>
                <c:pt idx="4">
                  <c:v>40119</c:v>
                </c:pt>
                <c:pt idx="5">
                  <c:v>40148</c:v>
                </c:pt>
                <c:pt idx="6">
                  <c:v>40182</c:v>
                </c:pt>
                <c:pt idx="7">
                  <c:v>40210</c:v>
                </c:pt>
                <c:pt idx="8">
                  <c:v>40238</c:v>
                </c:pt>
                <c:pt idx="9">
                  <c:v>40269</c:v>
                </c:pt>
                <c:pt idx="10">
                  <c:v>40301</c:v>
                </c:pt>
                <c:pt idx="11">
                  <c:v>40330</c:v>
                </c:pt>
                <c:pt idx="12">
                  <c:v>40360</c:v>
                </c:pt>
                <c:pt idx="13">
                  <c:v>40392</c:v>
                </c:pt>
                <c:pt idx="14">
                  <c:v>40422</c:v>
                </c:pt>
                <c:pt idx="15">
                  <c:v>40452</c:v>
                </c:pt>
                <c:pt idx="16">
                  <c:v>40484</c:v>
                </c:pt>
                <c:pt idx="17">
                  <c:v>40513</c:v>
                </c:pt>
                <c:pt idx="18">
                  <c:v>40546</c:v>
                </c:pt>
                <c:pt idx="19">
                  <c:v>40575</c:v>
                </c:pt>
                <c:pt idx="20">
                  <c:v>40603</c:v>
                </c:pt>
                <c:pt idx="21">
                  <c:v>40634</c:v>
                </c:pt>
                <c:pt idx="22">
                  <c:v>40665</c:v>
                </c:pt>
                <c:pt idx="23">
                  <c:v>40695</c:v>
                </c:pt>
                <c:pt idx="24">
                  <c:v>40725</c:v>
                </c:pt>
                <c:pt idx="25">
                  <c:v>40756</c:v>
                </c:pt>
                <c:pt idx="26">
                  <c:v>40787</c:v>
                </c:pt>
                <c:pt idx="27">
                  <c:v>40819</c:v>
                </c:pt>
                <c:pt idx="28">
                  <c:v>40849</c:v>
                </c:pt>
                <c:pt idx="29">
                  <c:v>40878</c:v>
                </c:pt>
                <c:pt idx="30">
                  <c:v>40910</c:v>
                </c:pt>
                <c:pt idx="31">
                  <c:v>40940</c:v>
                </c:pt>
                <c:pt idx="32">
                  <c:v>40969</c:v>
                </c:pt>
                <c:pt idx="33">
                  <c:v>41001</c:v>
                </c:pt>
                <c:pt idx="34">
                  <c:v>41031</c:v>
                </c:pt>
                <c:pt idx="35">
                  <c:v>41061</c:v>
                </c:pt>
                <c:pt idx="36">
                  <c:v>41092</c:v>
                </c:pt>
                <c:pt idx="37">
                  <c:v>41122</c:v>
                </c:pt>
                <c:pt idx="38">
                  <c:v>41155</c:v>
                </c:pt>
                <c:pt idx="39">
                  <c:v>41183</c:v>
                </c:pt>
                <c:pt idx="40">
                  <c:v>41215</c:v>
                </c:pt>
                <c:pt idx="41">
                  <c:v>41246</c:v>
                </c:pt>
                <c:pt idx="42">
                  <c:v>41276</c:v>
                </c:pt>
                <c:pt idx="43">
                  <c:v>41306</c:v>
                </c:pt>
                <c:pt idx="44">
                  <c:v>41334</c:v>
                </c:pt>
                <c:pt idx="45">
                  <c:v>41366</c:v>
                </c:pt>
                <c:pt idx="46">
                  <c:v>41396</c:v>
                </c:pt>
                <c:pt idx="47">
                  <c:v>41428</c:v>
                </c:pt>
                <c:pt idx="48">
                  <c:v>41456</c:v>
                </c:pt>
                <c:pt idx="49">
                  <c:v>41487</c:v>
                </c:pt>
                <c:pt idx="50">
                  <c:v>41519</c:v>
                </c:pt>
                <c:pt idx="51">
                  <c:v>41548</c:v>
                </c:pt>
                <c:pt idx="52">
                  <c:v>41582</c:v>
                </c:pt>
                <c:pt idx="53">
                  <c:v>41610</c:v>
                </c:pt>
                <c:pt idx="54">
                  <c:v>41641</c:v>
                </c:pt>
                <c:pt idx="55">
                  <c:v>41673</c:v>
                </c:pt>
                <c:pt idx="56">
                  <c:v>41701</c:v>
                </c:pt>
                <c:pt idx="57">
                  <c:v>41730</c:v>
                </c:pt>
                <c:pt idx="58">
                  <c:v>41761</c:v>
                </c:pt>
                <c:pt idx="59">
                  <c:v>41792</c:v>
                </c:pt>
              </c:numCache>
            </c:numRef>
          </c:cat>
          <c:val>
            <c:numRef>
              <c:f>'History Index'!$L$23:$L$82</c:f>
              <c:numCache>
                <c:formatCode>#,##0.00_ ;[Red]\-#,##0.00\ </c:formatCode>
                <c:ptCount val="60"/>
                <c:pt idx="0">
                  <c:v>180000.00000000003</c:v>
                </c:pt>
                <c:pt idx="1">
                  <c:v>198818.97386253631</c:v>
                </c:pt>
                <c:pt idx="2">
                  <c:v>201606.96999031949</c:v>
                </c:pt>
                <c:pt idx="3">
                  <c:v>211713.45595353341</c:v>
                </c:pt>
                <c:pt idx="4">
                  <c:v>210667.95740561472</c:v>
                </c:pt>
                <c:pt idx="5">
                  <c:v>219728.94482090999</c:v>
                </c:pt>
                <c:pt idx="6">
                  <c:v>226350.435624395</c:v>
                </c:pt>
                <c:pt idx="7">
                  <c:v>213978.70280735721</c:v>
                </c:pt>
                <c:pt idx="8">
                  <c:v>214849.95159728947</c:v>
                </c:pt>
                <c:pt idx="9">
                  <c:v>228615.68247821878</c:v>
                </c:pt>
                <c:pt idx="10">
                  <c:v>224782.18780251697</c:v>
                </c:pt>
                <c:pt idx="11">
                  <c:v>201084.22071636011</c:v>
                </c:pt>
                <c:pt idx="12">
                  <c:v>203000.96805421106</c:v>
                </c:pt>
                <c:pt idx="13">
                  <c:v>220948.69312681511</c:v>
                </c:pt>
                <c:pt idx="14">
                  <c:v>212410.45498547918</c:v>
                </c:pt>
                <c:pt idx="15">
                  <c:v>230706.67957405618</c:v>
                </c:pt>
                <c:pt idx="16">
                  <c:v>240638.91577928368</c:v>
                </c:pt>
                <c:pt idx="17">
                  <c:v>232971.92642787998</c:v>
                </c:pt>
                <c:pt idx="18">
                  <c:v>249351.40367860603</c:v>
                </c:pt>
                <c:pt idx="19">
                  <c:v>252836.39883833498</c:v>
                </c:pt>
                <c:pt idx="20">
                  <c:v>255972.89448209101</c:v>
                </c:pt>
                <c:pt idx="21">
                  <c:v>255450.14520813167</c:v>
                </c:pt>
                <c:pt idx="22">
                  <c:v>269390.12584704749</c:v>
                </c:pt>
                <c:pt idx="23">
                  <c:v>268170.37754114234</c:v>
                </c:pt>
                <c:pt idx="24">
                  <c:v>262942.88480154891</c:v>
                </c:pt>
                <c:pt idx="25">
                  <c:v>262942.88480154891</c:v>
                </c:pt>
                <c:pt idx="26">
                  <c:v>245169.40948693128</c:v>
                </c:pt>
                <c:pt idx="27">
                  <c:v>222168.44143272025</c:v>
                </c:pt>
                <c:pt idx="28">
                  <c:v>240464.66602129722</c:v>
                </c:pt>
                <c:pt idx="29">
                  <c:v>245627.68635043563</c:v>
                </c:pt>
                <c:pt idx="30">
                  <c:v>244083.83349467572</c:v>
                </c:pt>
                <c:pt idx="31">
                  <c:v>251811.81026137466</c:v>
                </c:pt>
                <c:pt idx="32">
                  <c:v>261757.98644724107</c:v>
                </c:pt>
                <c:pt idx="33">
                  <c:v>265413.74636979675</c:v>
                </c:pt>
                <c:pt idx="34">
                  <c:v>265004.25943852856</c:v>
                </c:pt>
                <c:pt idx="35">
                  <c:v>239203.09777347534</c:v>
                </c:pt>
                <c:pt idx="36">
                  <c:v>255934.559535334</c:v>
                </c:pt>
                <c:pt idx="37">
                  <c:v>261132.42981606972</c:v>
                </c:pt>
                <c:pt idx="38">
                  <c:v>264418.78025169409</c:v>
                </c:pt>
                <c:pt idx="39">
                  <c:v>271310.35818005813</c:v>
                </c:pt>
                <c:pt idx="40">
                  <c:v>270341.52952565346</c:v>
                </c:pt>
                <c:pt idx="41">
                  <c:v>273681.8973862537</c:v>
                </c:pt>
                <c:pt idx="42">
                  <c:v>281896.03097773483</c:v>
                </c:pt>
                <c:pt idx="43">
                  <c:v>289921.97483059054</c:v>
                </c:pt>
                <c:pt idx="44">
                  <c:v>288909.5837366893</c:v>
                </c:pt>
                <c:pt idx="45">
                  <c:v>293990.7066795741</c:v>
                </c:pt>
                <c:pt idx="46">
                  <c:v>300748.11229428847</c:v>
                </c:pt>
                <c:pt idx="47">
                  <c:v>296546.95062923525</c:v>
                </c:pt>
                <c:pt idx="48">
                  <c:v>285624.97579864477</c:v>
                </c:pt>
                <c:pt idx="49">
                  <c:v>295065.82768635044</c:v>
                </c:pt>
                <c:pt idx="50">
                  <c:v>291432.72023233306</c:v>
                </c:pt>
                <c:pt idx="51">
                  <c:v>303987.41529525653</c:v>
                </c:pt>
                <c:pt idx="52">
                  <c:v>313058.85769603105</c:v>
                </c:pt>
                <c:pt idx="53">
                  <c:v>310821.49080348504</c:v>
                </c:pt>
                <c:pt idx="54">
                  <c:v>311210.0677637948</c:v>
                </c:pt>
                <c:pt idx="55">
                  <c:v>296567.86060019367</c:v>
                </c:pt>
                <c:pt idx="56">
                  <c:v>309366.50532429822</c:v>
                </c:pt>
                <c:pt idx="57">
                  <c:v>322191.28751210071</c:v>
                </c:pt>
                <c:pt idx="58">
                  <c:v>328554.88867376576</c:v>
                </c:pt>
                <c:pt idx="59">
                  <c:v>334130.88092933205</c:v>
                </c:pt>
              </c:numCache>
            </c:numRef>
          </c:val>
          <c:smooth val="0"/>
        </c:ser>
        <c:ser>
          <c:idx val="2"/>
          <c:order val="2"/>
          <c:tx>
            <c:v>總資產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'History Index'!$A$23:$A$82</c:f>
              <c:numCache>
                <c:formatCode>m/d/yyyy</c:formatCode>
                <c:ptCount val="60"/>
                <c:pt idx="0">
                  <c:v>39995</c:v>
                </c:pt>
                <c:pt idx="1">
                  <c:v>40028</c:v>
                </c:pt>
                <c:pt idx="2">
                  <c:v>40057</c:v>
                </c:pt>
                <c:pt idx="3">
                  <c:v>40087</c:v>
                </c:pt>
                <c:pt idx="4">
                  <c:v>40119</c:v>
                </c:pt>
                <c:pt idx="5">
                  <c:v>40148</c:v>
                </c:pt>
                <c:pt idx="6">
                  <c:v>40182</c:v>
                </c:pt>
                <c:pt idx="7">
                  <c:v>40210</c:v>
                </c:pt>
                <c:pt idx="8">
                  <c:v>40238</c:v>
                </c:pt>
                <c:pt idx="9">
                  <c:v>40269</c:v>
                </c:pt>
                <c:pt idx="10">
                  <c:v>40301</c:v>
                </c:pt>
                <c:pt idx="11">
                  <c:v>40330</c:v>
                </c:pt>
                <c:pt idx="12">
                  <c:v>40360</c:v>
                </c:pt>
                <c:pt idx="13">
                  <c:v>40392</c:v>
                </c:pt>
                <c:pt idx="14">
                  <c:v>40422</c:v>
                </c:pt>
                <c:pt idx="15">
                  <c:v>40452</c:v>
                </c:pt>
                <c:pt idx="16">
                  <c:v>40484</c:v>
                </c:pt>
                <c:pt idx="17">
                  <c:v>40513</c:v>
                </c:pt>
                <c:pt idx="18">
                  <c:v>40546</c:v>
                </c:pt>
                <c:pt idx="19">
                  <c:v>40575</c:v>
                </c:pt>
                <c:pt idx="20">
                  <c:v>40603</c:v>
                </c:pt>
                <c:pt idx="21">
                  <c:v>40634</c:v>
                </c:pt>
                <c:pt idx="22">
                  <c:v>40665</c:v>
                </c:pt>
                <c:pt idx="23">
                  <c:v>40695</c:v>
                </c:pt>
                <c:pt idx="24">
                  <c:v>40725</c:v>
                </c:pt>
                <c:pt idx="25">
                  <c:v>40756</c:v>
                </c:pt>
                <c:pt idx="26">
                  <c:v>40787</c:v>
                </c:pt>
                <c:pt idx="27">
                  <c:v>40819</c:v>
                </c:pt>
                <c:pt idx="28">
                  <c:v>40849</c:v>
                </c:pt>
                <c:pt idx="29">
                  <c:v>40878</c:v>
                </c:pt>
                <c:pt idx="30">
                  <c:v>40910</c:v>
                </c:pt>
                <c:pt idx="31">
                  <c:v>40940</c:v>
                </c:pt>
                <c:pt idx="32">
                  <c:v>40969</c:v>
                </c:pt>
                <c:pt idx="33">
                  <c:v>41001</c:v>
                </c:pt>
                <c:pt idx="34">
                  <c:v>41031</c:v>
                </c:pt>
                <c:pt idx="35">
                  <c:v>41061</c:v>
                </c:pt>
                <c:pt idx="36">
                  <c:v>41092</c:v>
                </c:pt>
                <c:pt idx="37">
                  <c:v>41122</c:v>
                </c:pt>
                <c:pt idx="38">
                  <c:v>41155</c:v>
                </c:pt>
                <c:pt idx="39">
                  <c:v>41183</c:v>
                </c:pt>
                <c:pt idx="40">
                  <c:v>41215</c:v>
                </c:pt>
                <c:pt idx="41">
                  <c:v>41246</c:v>
                </c:pt>
                <c:pt idx="42">
                  <c:v>41276</c:v>
                </c:pt>
                <c:pt idx="43">
                  <c:v>41306</c:v>
                </c:pt>
                <c:pt idx="44">
                  <c:v>41334</c:v>
                </c:pt>
                <c:pt idx="45">
                  <c:v>41366</c:v>
                </c:pt>
                <c:pt idx="46">
                  <c:v>41396</c:v>
                </c:pt>
                <c:pt idx="47">
                  <c:v>41428</c:v>
                </c:pt>
                <c:pt idx="48">
                  <c:v>41456</c:v>
                </c:pt>
                <c:pt idx="49">
                  <c:v>41487</c:v>
                </c:pt>
                <c:pt idx="50">
                  <c:v>41519</c:v>
                </c:pt>
                <c:pt idx="51">
                  <c:v>41548</c:v>
                </c:pt>
                <c:pt idx="52">
                  <c:v>41582</c:v>
                </c:pt>
                <c:pt idx="53">
                  <c:v>41610</c:v>
                </c:pt>
                <c:pt idx="54">
                  <c:v>41641</c:v>
                </c:pt>
                <c:pt idx="55">
                  <c:v>41673</c:v>
                </c:pt>
                <c:pt idx="56">
                  <c:v>41701</c:v>
                </c:pt>
                <c:pt idx="57">
                  <c:v>41730</c:v>
                </c:pt>
                <c:pt idx="58">
                  <c:v>41761</c:v>
                </c:pt>
                <c:pt idx="59">
                  <c:v>41792</c:v>
                </c:pt>
              </c:numCache>
            </c:numRef>
          </c:cat>
          <c:val>
            <c:numRef>
              <c:f>'History Index'!$N$23:$N$82</c:f>
              <c:numCache>
                <c:formatCode>#,##0.00_ ;[Red]\-#,##0.00\ </c:formatCode>
                <c:ptCount val="60"/>
                <c:pt idx="0">
                  <c:v>180000.00000000003</c:v>
                </c:pt>
                <c:pt idx="1">
                  <c:v>198818.97386253631</c:v>
                </c:pt>
                <c:pt idx="2">
                  <c:v>201606.96999031949</c:v>
                </c:pt>
                <c:pt idx="3">
                  <c:v>211713.45595353341</c:v>
                </c:pt>
                <c:pt idx="4">
                  <c:v>210667.95740561472</c:v>
                </c:pt>
                <c:pt idx="5">
                  <c:v>219728.94482090999</c:v>
                </c:pt>
                <c:pt idx="6">
                  <c:v>226350.435624395</c:v>
                </c:pt>
                <c:pt idx="7">
                  <c:v>213978.70280735721</c:v>
                </c:pt>
                <c:pt idx="8">
                  <c:v>214849.95159728947</c:v>
                </c:pt>
                <c:pt idx="9">
                  <c:v>228615.68247821878</c:v>
                </c:pt>
                <c:pt idx="10">
                  <c:v>224782.18780251697</c:v>
                </c:pt>
                <c:pt idx="11">
                  <c:v>201084.22071636011</c:v>
                </c:pt>
                <c:pt idx="12">
                  <c:v>203000.96805421106</c:v>
                </c:pt>
                <c:pt idx="13">
                  <c:v>220948.69312681511</c:v>
                </c:pt>
                <c:pt idx="14">
                  <c:v>212410.45498547918</c:v>
                </c:pt>
                <c:pt idx="15">
                  <c:v>230706.67957405618</c:v>
                </c:pt>
                <c:pt idx="16">
                  <c:v>240638.91577928368</c:v>
                </c:pt>
                <c:pt idx="17">
                  <c:v>232971.92642787998</c:v>
                </c:pt>
                <c:pt idx="18">
                  <c:v>249351.40367860603</c:v>
                </c:pt>
                <c:pt idx="19">
                  <c:v>252836.39883833498</c:v>
                </c:pt>
                <c:pt idx="20">
                  <c:v>255972.89448209101</c:v>
                </c:pt>
                <c:pt idx="21">
                  <c:v>255450.14520813167</c:v>
                </c:pt>
                <c:pt idx="22">
                  <c:v>269390.12584704749</c:v>
                </c:pt>
                <c:pt idx="23">
                  <c:v>268170.37754114234</c:v>
                </c:pt>
                <c:pt idx="24">
                  <c:v>262942.88480154891</c:v>
                </c:pt>
                <c:pt idx="25">
                  <c:v>262942.88480154891</c:v>
                </c:pt>
                <c:pt idx="26">
                  <c:v>245169.40948693128</c:v>
                </c:pt>
                <c:pt idx="27">
                  <c:v>222168.44143272025</c:v>
                </c:pt>
                <c:pt idx="28">
                  <c:v>240464.66602129722</c:v>
                </c:pt>
                <c:pt idx="29">
                  <c:v>245627.68635043563</c:v>
                </c:pt>
                <c:pt idx="30">
                  <c:v>244083.83349467572</c:v>
                </c:pt>
                <c:pt idx="31">
                  <c:v>251811.81026137466</c:v>
                </c:pt>
                <c:pt idx="32">
                  <c:v>261757.98644724107</c:v>
                </c:pt>
                <c:pt idx="33">
                  <c:v>265413.74636979675</c:v>
                </c:pt>
                <c:pt idx="34">
                  <c:v>265004.25943852856</c:v>
                </c:pt>
                <c:pt idx="35">
                  <c:v>239203.09777347534</c:v>
                </c:pt>
                <c:pt idx="36">
                  <c:v>255934.559535334</c:v>
                </c:pt>
                <c:pt idx="37">
                  <c:v>261132.42981606972</c:v>
                </c:pt>
                <c:pt idx="38">
                  <c:v>264418.78025169409</c:v>
                </c:pt>
                <c:pt idx="39">
                  <c:v>271310.35818005813</c:v>
                </c:pt>
                <c:pt idx="40">
                  <c:v>270341.52952565346</c:v>
                </c:pt>
                <c:pt idx="41">
                  <c:v>273681.8973862537</c:v>
                </c:pt>
                <c:pt idx="42">
                  <c:v>281896.03097773483</c:v>
                </c:pt>
                <c:pt idx="43">
                  <c:v>289921.97483059054</c:v>
                </c:pt>
                <c:pt idx="44">
                  <c:v>288909.5837366893</c:v>
                </c:pt>
                <c:pt idx="45">
                  <c:v>293990.7066795741</c:v>
                </c:pt>
                <c:pt idx="46">
                  <c:v>300748.11229428847</c:v>
                </c:pt>
                <c:pt idx="47">
                  <c:v>296546.95062923525</c:v>
                </c:pt>
                <c:pt idx="48">
                  <c:v>285624.97579864477</c:v>
                </c:pt>
                <c:pt idx="49">
                  <c:v>295065.82768635044</c:v>
                </c:pt>
                <c:pt idx="50">
                  <c:v>291432.72023233306</c:v>
                </c:pt>
                <c:pt idx="51">
                  <c:v>303987.41529525653</c:v>
                </c:pt>
                <c:pt idx="52">
                  <c:v>313058.85769603105</c:v>
                </c:pt>
                <c:pt idx="53">
                  <c:v>310821.49080348504</c:v>
                </c:pt>
                <c:pt idx="54">
                  <c:v>311210.0677637948</c:v>
                </c:pt>
                <c:pt idx="55">
                  <c:v>296567.86060019367</c:v>
                </c:pt>
                <c:pt idx="56">
                  <c:v>309366.50532429822</c:v>
                </c:pt>
                <c:pt idx="57">
                  <c:v>322191.28751210071</c:v>
                </c:pt>
                <c:pt idx="58">
                  <c:v>328554.88867376576</c:v>
                </c:pt>
                <c:pt idx="59">
                  <c:v>334130.88092933205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746480"/>
        <c:axId val="471747264"/>
      </c:lineChart>
      <c:dateAx>
        <c:axId val="471746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471747264"/>
        <c:crosses val="autoZero"/>
        <c:auto val="1"/>
        <c:lblOffset val="100"/>
        <c:baseTimeUnit val="days"/>
      </c:dateAx>
      <c:valAx>
        <c:axId val="4717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47174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71391082490332"/>
          <c:y val="5.0563574356025445E-2"/>
          <c:w val="0.61832144501325359"/>
          <c:h val="6.763839084798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sterhsiao.com.tw/" TargetMode="Externa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http://www.books.com.tw/products/0010646090?loc=006_001&amp;utm_source=stanley14995&amp;utm_medium=ap-books&amp;utm_content=recommend&amp;utm_campaign=ap-20140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556846</xdr:colOff>
      <xdr:row>0</xdr:row>
      <xdr:rowOff>55320</xdr:rowOff>
    </xdr:from>
    <xdr:to>
      <xdr:col>12</xdr:col>
      <xdr:colOff>516550</xdr:colOff>
      <xdr:row>19</xdr:row>
      <xdr:rowOff>7327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168519</xdr:colOff>
      <xdr:row>0</xdr:row>
      <xdr:rowOff>1</xdr:rowOff>
    </xdr:from>
    <xdr:to>
      <xdr:col>4</xdr:col>
      <xdr:colOff>439272</xdr:colOff>
      <xdr:row>4</xdr:row>
      <xdr:rowOff>161192</xdr:rowOff>
    </xdr:to>
    <xdr:pic>
      <xdr:nvPicPr>
        <xdr:cNvPr id="3" name="圖片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731" y="1"/>
          <a:ext cx="2073176" cy="849922"/>
        </a:xfrm>
        <a:prstGeom prst="rect">
          <a:avLst/>
        </a:prstGeom>
      </xdr:spPr>
    </xdr:pic>
    <xdr:clientData/>
  </xdr:twoCellAnchor>
  <xdr:twoCellAnchor editAs="oneCell">
    <xdr:from>
      <xdr:col>2</xdr:col>
      <xdr:colOff>915446</xdr:colOff>
      <xdr:row>5</xdr:row>
      <xdr:rowOff>58612</xdr:rowOff>
    </xdr:from>
    <xdr:to>
      <xdr:col>3</xdr:col>
      <xdr:colOff>424962</xdr:colOff>
      <xdr:row>10</xdr:row>
      <xdr:rowOff>47477</xdr:rowOff>
    </xdr:to>
    <xdr:pic>
      <xdr:nvPicPr>
        <xdr:cNvPr id="4" name="圖片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8658" y="915862"/>
          <a:ext cx="593900" cy="8314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21:O82" totalsRowShown="0" headerRowDxfId="16" dataDxfId="15">
  <tableColumns count="15">
    <tableColumn id="1" name="Date" dataDxfId="14"/>
    <tableColumn id="2" name="安本世界" dataDxfId="13"/>
    <tableColumn id="14" name="安本世界指數化" dataDxfId="12"/>
    <tableColumn id="3" name="狀態" dataDxfId="11"/>
    <tableColumn id="4" name="期初現金餘額" dataDxfId="10"/>
    <tableColumn id="6" name="每月投入" dataDxfId="9"/>
    <tableColumn id="5" name="再投資金額" dataDxfId="8"/>
    <tableColumn id="15" name="期末現金餘額" dataDxfId="7" dataCellStyle="千分位"/>
    <tableColumn id="10" name="累計投入" dataDxfId="6"/>
    <tableColumn id="7" name="購買單位數" dataDxfId="5"/>
    <tableColumn id="8" name="累積單位數" dataDxfId="4"/>
    <tableColumn id="9" name="投資淨值" dataDxfId="3"/>
    <tableColumn id="11" name="報酬率" dataDxfId="2"/>
    <tableColumn id="13" name="總資產" dataDxfId="1" dataCellStyle="百分比"/>
    <tableColumn id="12" name="現金流量" dataDxfId="0" dataCellStyle="千分位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topLeftCell="A2" zoomScale="130" zoomScaleNormal="130" workbookViewId="0">
      <selection activeCell="F7" sqref="F7"/>
    </sheetView>
  </sheetViews>
  <sheetFormatPr defaultRowHeight="13.5"/>
  <cols>
    <col min="1" max="1" width="12.5703125" style="3" bestFit="1" customWidth="1"/>
    <col min="2" max="2" width="12.42578125" style="3" bestFit="1" customWidth="1"/>
    <col min="3" max="3" width="16.28515625" style="3" customWidth="1"/>
    <col min="4" max="5" width="10.7109375" style="3" customWidth="1"/>
    <col min="6" max="6" width="10.5703125" style="3" customWidth="1"/>
    <col min="7" max="7" width="11.140625" bestFit="1" customWidth="1"/>
    <col min="8" max="8" width="12.5703125" style="3" customWidth="1"/>
    <col min="9" max="9" width="13.7109375" style="3" bestFit="1" customWidth="1"/>
    <col min="10" max="10" width="11.7109375" style="3" customWidth="1"/>
    <col min="11" max="12" width="13.7109375" style="3" bestFit="1" customWidth="1"/>
    <col min="13" max="13" width="9.140625" style="3"/>
    <col min="14" max="15" width="12.42578125" style="3" bestFit="1" customWidth="1"/>
    <col min="16" max="16384" width="9.140625" style="3"/>
  </cols>
  <sheetData>
    <row r="1" spans="1:7">
      <c r="A1" s="1" t="s">
        <v>0</v>
      </c>
      <c r="B1" s="2">
        <v>182700</v>
      </c>
      <c r="G1" s="3"/>
    </row>
    <row r="2" spans="1:7">
      <c r="A2" s="4" t="s">
        <v>1</v>
      </c>
      <c r="B2" s="5">
        <v>0</v>
      </c>
      <c r="G2" s="3"/>
    </row>
    <row r="3" spans="1:7" ht="14.25" thickBot="1">
      <c r="A3" s="4" t="s">
        <v>2</v>
      </c>
      <c r="B3" s="6">
        <v>10</v>
      </c>
      <c r="G3" s="3"/>
    </row>
    <row r="4" spans="1:7">
      <c r="A4" s="4" t="s">
        <v>3</v>
      </c>
      <c r="B4" s="2">
        <v>1</v>
      </c>
      <c r="G4" s="3"/>
    </row>
    <row r="5" spans="1:7">
      <c r="A5" s="15" t="s">
        <v>20</v>
      </c>
      <c r="B5" s="16">
        <v>1.4999999999999999E-2</v>
      </c>
      <c r="G5" s="3"/>
    </row>
    <row r="6" spans="1:7">
      <c r="A6" s="7" t="s">
        <v>4</v>
      </c>
      <c r="B6" s="7">
        <f>COUNTIF(表格1[狀態],"停利")-1</f>
        <v>0</v>
      </c>
      <c r="G6" s="3"/>
    </row>
    <row r="7" spans="1:7">
      <c r="A7" s="7" t="s">
        <v>5</v>
      </c>
      <c r="B7" s="28">
        <f>ROUND(單筆投入+SUM(表格1[每月投入]),2)</f>
        <v>182700</v>
      </c>
      <c r="G7" s="3"/>
    </row>
    <row r="8" spans="1:7">
      <c r="A8" s="7" t="s">
        <v>26</v>
      </c>
      <c r="B8" s="28">
        <f>N82</f>
        <v>334130.88092933205</v>
      </c>
      <c r="G8" s="3"/>
    </row>
    <row r="9" spans="1:7">
      <c r="A9" s="7" t="s">
        <v>6</v>
      </c>
      <c r="B9" s="17">
        <f>B8/B7-1</f>
        <v>0.82884992298484983</v>
      </c>
      <c r="G9" s="3"/>
    </row>
    <row r="10" spans="1:7">
      <c r="A10" s="8" t="s">
        <v>7</v>
      </c>
      <c r="B10" s="18">
        <f>XIRR(O23:O82,A23:A82)</f>
        <v>0.13045334219932556</v>
      </c>
      <c r="G10" s="3"/>
    </row>
    <row r="11" spans="1:7">
      <c r="G11" s="3"/>
    </row>
    <row r="12" spans="1:7">
      <c r="A12" s="19" t="s">
        <v>25</v>
      </c>
      <c r="B12" s="19" t="s">
        <v>27</v>
      </c>
      <c r="C12" s="19" t="str">
        <f>A8</f>
        <v>期末總資產</v>
      </c>
      <c r="D12" s="19" t="str">
        <f>A9</f>
        <v>累積報酬率</v>
      </c>
      <c r="E12" s="19" t="str">
        <f>A10</f>
        <v>年化報酬率</v>
      </c>
      <c r="G12" s="3"/>
    </row>
    <row r="13" spans="1:7" hidden="1">
      <c r="A13" s="20"/>
      <c r="B13" s="10">
        <f>B6</f>
        <v>0</v>
      </c>
      <c r="C13" s="13">
        <f>B8</f>
        <v>334130.88092933205</v>
      </c>
      <c r="D13" s="21">
        <f>'History Index'!B9</f>
        <v>0.82884992298484983</v>
      </c>
      <c r="E13" s="21">
        <f>'History Index'!B10</f>
        <v>0.13045334219932556</v>
      </c>
      <c r="G13" s="3"/>
    </row>
    <row r="14" spans="1:7">
      <c r="A14" s="22">
        <v>0.25</v>
      </c>
      <c r="B14" s="34">
        <f t="dataTable" ref="B14:E19" dt2D="0" dtr="0" r1="B3"/>
        <v>2</v>
      </c>
      <c r="C14" s="26">
        <v>331015.12751751457</v>
      </c>
      <c r="D14" s="23">
        <v>0.81179599079099374</v>
      </c>
      <c r="E14" s="23">
        <v>0.1283042013645172</v>
      </c>
      <c r="G14" s="3"/>
    </row>
    <row r="15" spans="1:7">
      <c r="A15" s="22">
        <v>0.2</v>
      </c>
      <c r="B15" s="35">
        <v>2</v>
      </c>
      <c r="C15" s="36">
        <v>306124.64438530919</v>
      </c>
      <c r="D15" s="24">
        <v>0.67555908256874209</v>
      </c>
      <c r="E15" s="24">
        <v>0.11053052544593808</v>
      </c>
      <c r="G15" s="3"/>
    </row>
    <row r="16" spans="1:7">
      <c r="A16" s="22">
        <v>0.15</v>
      </c>
      <c r="B16" s="34">
        <v>3</v>
      </c>
      <c r="C16" s="26">
        <v>321181.21366813424</v>
      </c>
      <c r="D16" s="23">
        <v>0.75797051816165428</v>
      </c>
      <c r="E16" s="23">
        <v>0.12141367793083191</v>
      </c>
      <c r="G16" s="3"/>
    </row>
    <row r="17" spans="1:15">
      <c r="A17" s="22">
        <v>0.1</v>
      </c>
      <c r="B17" s="35">
        <v>4</v>
      </c>
      <c r="C17" s="36">
        <v>315465.6783483121</v>
      </c>
      <c r="D17" s="24">
        <v>0.72668679993602669</v>
      </c>
      <c r="E17" s="24">
        <v>0.11733124852180482</v>
      </c>
      <c r="G17" s="3"/>
    </row>
    <row r="18" spans="1:15">
      <c r="A18" s="22">
        <v>0.05</v>
      </c>
      <c r="B18" s="34">
        <v>6</v>
      </c>
      <c r="C18" s="26">
        <v>292643.27974346379</v>
      </c>
      <c r="D18" s="23">
        <v>0.60176945672393978</v>
      </c>
      <c r="E18" s="23">
        <v>0.1004177749156952</v>
      </c>
      <c r="G18" s="3"/>
    </row>
    <row r="19" spans="1:15">
      <c r="A19" s="22">
        <v>10</v>
      </c>
      <c r="B19" s="35">
        <v>0</v>
      </c>
      <c r="C19" s="36">
        <v>334130.88092933205</v>
      </c>
      <c r="D19" s="24">
        <v>0.82884992298484983</v>
      </c>
      <c r="E19" s="24">
        <v>0.13045334219932556</v>
      </c>
      <c r="G19" s="3"/>
    </row>
    <row r="20" spans="1:15">
      <c r="G20" s="3"/>
    </row>
    <row r="21" spans="1:15">
      <c r="A21" s="9" t="s">
        <v>8</v>
      </c>
      <c r="B21" s="9" t="s">
        <v>23</v>
      </c>
      <c r="C21" s="9" t="s">
        <v>24</v>
      </c>
      <c r="D21" s="10" t="s">
        <v>9</v>
      </c>
      <c r="E21" s="10" t="s">
        <v>22</v>
      </c>
      <c r="F21" s="10" t="s">
        <v>10</v>
      </c>
      <c r="G21" s="10" t="s">
        <v>11</v>
      </c>
      <c r="H21" s="10" t="s">
        <v>21</v>
      </c>
      <c r="I21" s="10" t="s">
        <v>12</v>
      </c>
      <c r="J21" s="10" t="s">
        <v>13</v>
      </c>
      <c r="K21" s="10" t="s">
        <v>14</v>
      </c>
      <c r="L21" s="10" t="s">
        <v>15</v>
      </c>
      <c r="M21" s="10" t="s">
        <v>16</v>
      </c>
      <c r="N21" s="10" t="s">
        <v>17</v>
      </c>
      <c r="O21" s="10" t="s">
        <v>18</v>
      </c>
    </row>
    <row r="22" spans="1:15">
      <c r="A22" s="11"/>
      <c r="B22" s="12"/>
      <c r="C22" s="12"/>
      <c r="D22" s="25"/>
      <c r="E22" s="13">
        <f>單筆投入</f>
        <v>182700</v>
      </c>
      <c r="F22" s="14"/>
      <c r="G22" s="14"/>
      <c r="H22" s="14">
        <f>表格1[[#This Row],[期初現金餘額]]-表格1[[#This Row],[再投資金額]]</f>
        <v>182700</v>
      </c>
      <c r="I22" s="14"/>
      <c r="K22" s="30"/>
      <c r="L22" s="26"/>
      <c r="O22" s="14"/>
    </row>
    <row r="23" spans="1:15">
      <c r="A23" s="11">
        <v>39995</v>
      </c>
      <c r="B23" s="27">
        <v>10.33</v>
      </c>
      <c r="C23" s="13">
        <f>E22+表格1[[#This Row],[每月投入]]</f>
        <v>182700</v>
      </c>
      <c r="D23" s="25" t="s">
        <v>19</v>
      </c>
      <c r="E23" s="13">
        <f>IF(表格1[[#This Row],[狀態]]="停利", H22+L22, H22)</f>
        <v>182700</v>
      </c>
      <c r="F23" s="14">
        <f t="shared" ref="F23:F82" si="0">每月投入</f>
        <v>0</v>
      </c>
      <c r="G23" s="14">
        <f>IF(表格1[[#This Row],[狀態]]="停利",表格1[[#This Row],[期初現金餘額]]/再投入月數,IF(表格1[[#This Row],[期初現金餘額]]&gt;=G22,G22,表格1[[#This Row],[期初現金餘額]]))</f>
        <v>182700</v>
      </c>
      <c r="H23" s="14">
        <f>表格1[[#This Row],[期初現金餘額]]-表格1[[#This Row],[再投資金額]]</f>
        <v>0</v>
      </c>
      <c r="I23" s="14">
        <f>IF(表格1[[#This Row],[狀態]]="停利", 表格1[[#This Row],[每月投入]]+表格1[[#This Row],[再投資金額]],I22+表格1[[#This Row],[每月投入]]+表格1[[#This Row],[再投資金額]])</f>
        <v>182700</v>
      </c>
      <c r="J23" s="29">
        <f>((表格1[[#This Row],[每月投入]]+表格1[[#This Row],[再投資金額]]))/(1+手續費)/表格1[[#This Row],[安本世界]]</f>
        <v>17424.975798644726</v>
      </c>
      <c r="K23" s="31">
        <f>IF(表格1[[#This Row],[狀態]]="停利", 表格1[[#This Row],[購買單位數]],K22+表格1[[#This Row],[購買單位數]])</f>
        <v>17424.975798644726</v>
      </c>
      <c r="L23" s="32">
        <f>表格1[[#This Row],[累積單位數]]*表格1[[#This Row],[安本世界]]</f>
        <v>180000.00000000003</v>
      </c>
      <c r="M23" s="33">
        <f>表格1[[#This Row],[投資淨值]]/表格1[[#This Row],[累計投入]]-1</f>
        <v>-1.477832512315258E-2</v>
      </c>
      <c r="N23" s="32">
        <f>表格1[[#This Row],[期末現金餘額]]+表格1[[#This Row],[投資淨值]]</f>
        <v>180000.00000000003</v>
      </c>
      <c r="O23" s="32">
        <f>-表格1[[#This Row],[每月投入]]-E22</f>
        <v>-182700</v>
      </c>
    </row>
    <row r="24" spans="1:15">
      <c r="A24" s="11">
        <v>40028</v>
      </c>
      <c r="B24" s="27">
        <v>11.41</v>
      </c>
      <c r="C24" s="13">
        <f>C23*(1+(表格1[[#This Row],[安本世界]]/B23-1))+表格1[[#This Row],[每月投入]]</f>
        <v>201801.25847047436</v>
      </c>
      <c r="D24" s="25" t="str">
        <f t="shared" ref="D24:D26" si="1">IF(M23&gt;=停利報酬率,"停利","")</f>
        <v/>
      </c>
      <c r="E24" s="13">
        <f>IF(表格1[[#This Row],[狀態]]="停利", H23+L23, H23)</f>
        <v>0</v>
      </c>
      <c r="F24" s="14">
        <f t="shared" si="0"/>
        <v>0</v>
      </c>
      <c r="G24" s="14">
        <f>IF(表格1[[#This Row],[狀態]]="停利",表格1[[#This Row],[期初現金餘額]]/再投入月數,IF(表格1[[#This Row],[期初現金餘額]]&gt;=G23,G23,表格1[[#This Row],[期初現金餘額]]))</f>
        <v>0</v>
      </c>
      <c r="H24" s="14">
        <f>表格1[[#This Row],[期初現金餘額]]-表格1[[#This Row],[再投資金額]]</f>
        <v>0</v>
      </c>
      <c r="I24" s="14">
        <f>IF(表格1[[#This Row],[狀態]]="停利", 表格1[[#This Row],[每月投入]]+表格1[[#This Row],[再投資金額]],I23+表格1[[#This Row],[每月投入]]+表格1[[#This Row],[再投資金額]])</f>
        <v>182700</v>
      </c>
      <c r="J24" s="29">
        <f>((表格1[[#This Row],[每月投入]]+表格1[[#This Row],[再投資金額]]))/(1+手續費)/表格1[[#This Row],[安本世界]]</f>
        <v>0</v>
      </c>
      <c r="K24" s="31">
        <f>IF(表格1[[#This Row],[狀態]]="停利", 表格1[[#This Row],[購買單位數]],K23+表格1[[#This Row],[購買單位數]])</f>
        <v>17424.975798644726</v>
      </c>
      <c r="L24" s="32">
        <f>表格1[[#This Row],[累積單位數]]*表格1[[#This Row],[安本世界]]</f>
        <v>198818.97386253631</v>
      </c>
      <c r="M24" s="33">
        <f>表格1[[#This Row],[投資淨值]]/表格1[[#This Row],[累計投入]]-1</f>
        <v>8.8226457923022972E-2</v>
      </c>
      <c r="N24" s="32">
        <f>表格1[[#This Row],[期末現金餘額]]+表格1[[#This Row],[投資淨值]]</f>
        <v>198818.97386253631</v>
      </c>
      <c r="O24" s="32">
        <f>-表格1[[#This Row],[每月投入]]</f>
        <v>0</v>
      </c>
    </row>
    <row r="25" spans="1:15">
      <c r="A25" s="11">
        <v>40057</v>
      </c>
      <c r="B25" s="27">
        <v>11.57</v>
      </c>
      <c r="C25" s="13">
        <f>C24*(1+(表格1[[#This Row],[安本世界]]/B24-1))+表格1[[#This Row],[每月投入]]</f>
        <v>204631.07454017428</v>
      </c>
      <c r="D25" s="25" t="str">
        <f t="shared" si="1"/>
        <v/>
      </c>
      <c r="E25" s="13">
        <f>IF(表格1[[#This Row],[狀態]]="停利", H24+L24, H24)</f>
        <v>0</v>
      </c>
      <c r="F25" s="14">
        <f t="shared" si="0"/>
        <v>0</v>
      </c>
      <c r="G25" s="14">
        <f>IF(表格1[[#This Row],[狀態]]="停利",表格1[[#This Row],[期初現金餘額]]/再投入月數,IF(表格1[[#This Row],[期初現金餘額]]&gt;=G24,G24,表格1[[#This Row],[期初現金餘額]]))</f>
        <v>0</v>
      </c>
      <c r="H25" s="14">
        <f>表格1[[#This Row],[期初現金餘額]]-表格1[[#This Row],[再投資金額]]</f>
        <v>0</v>
      </c>
      <c r="I25" s="14">
        <f>IF(表格1[[#This Row],[狀態]]="停利", 表格1[[#This Row],[每月投入]]+表格1[[#This Row],[再投資金額]],I24+表格1[[#This Row],[每月投入]]+表格1[[#This Row],[再投資金額]])</f>
        <v>182700</v>
      </c>
      <c r="J25" s="29">
        <f>((表格1[[#This Row],[每月投入]]+表格1[[#This Row],[再投資金額]]))/(1+手續費)/表格1[[#This Row],[安本世界]]</f>
        <v>0</v>
      </c>
      <c r="K25" s="31">
        <f>IF(表格1[[#This Row],[狀態]]="停利", 表格1[[#This Row],[購買單位數]],K24+表格1[[#This Row],[購買單位數]])</f>
        <v>17424.975798644726</v>
      </c>
      <c r="L25" s="32">
        <f>表格1[[#This Row],[累積單位數]]*表格1[[#This Row],[安本世界]]</f>
        <v>201606.96999031949</v>
      </c>
      <c r="M25" s="33">
        <f>表格1[[#This Row],[投資淨值]]/表格1[[#This Row],[累計投入]]-1</f>
        <v>0.10348642578171585</v>
      </c>
      <c r="N25" s="32">
        <f>表格1[[#This Row],[期末現金餘額]]+表格1[[#This Row],[投資淨值]]</f>
        <v>201606.96999031949</v>
      </c>
      <c r="O25" s="32">
        <f>-表格1[[#This Row],[每月投入]]</f>
        <v>0</v>
      </c>
    </row>
    <row r="26" spans="1:15">
      <c r="A26" s="11">
        <v>40087</v>
      </c>
      <c r="B26" s="27">
        <v>12.15</v>
      </c>
      <c r="C26" s="13">
        <f>C25*(1+(表格1[[#This Row],[安本世界]]/B25-1))+表格1[[#This Row],[每月投入]]</f>
        <v>214889.15779283643</v>
      </c>
      <c r="D26" s="25" t="str">
        <f t="shared" si="1"/>
        <v/>
      </c>
      <c r="E26" s="13">
        <f>IF(表格1[[#This Row],[狀態]]="停利", H25+L25, H25)</f>
        <v>0</v>
      </c>
      <c r="F26" s="14">
        <f t="shared" si="0"/>
        <v>0</v>
      </c>
      <c r="G26" s="14">
        <f>IF(表格1[[#This Row],[狀態]]="停利",表格1[[#This Row],[期初現金餘額]]/再投入月數,IF(表格1[[#This Row],[期初現金餘額]]&gt;=G25,G25,表格1[[#This Row],[期初現金餘額]]))</f>
        <v>0</v>
      </c>
      <c r="H26" s="14">
        <f>表格1[[#This Row],[期初現金餘額]]-表格1[[#This Row],[再投資金額]]</f>
        <v>0</v>
      </c>
      <c r="I26" s="14">
        <f>IF(表格1[[#This Row],[狀態]]="停利", 表格1[[#This Row],[每月投入]]+表格1[[#This Row],[再投資金額]],I25+表格1[[#This Row],[每月投入]]+表格1[[#This Row],[再投資金額]])</f>
        <v>182700</v>
      </c>
      <c r="J26" s="29">
        <f>((表格1[[#This Row],[每月投入]]+表格1[[#This Row],[再投資金額]]))/(1+手續費)/表格1[[#This Row],[安本世界]]</f>
        <v>0</v>
      </c>
      <c r="K26" s="31">
        <f>IF(表格1[[#This Row],[狀態]]="停利", 表格1[[#This Row],[購買單位數]],K25+表格1[[#This Row],[購買單位數]])</f>
        <v>17424.975798644726</v>
      </c>
      <c r="L26" s="32">
        <f>表格1[[#This Row],[累積單位數]]*表格1[[#This Row],[安本世界]]</f>
        <v>211713.45595353341</v>
      </c>
      <c r="M26" s="33">
        <f>表格1[[#This Row],[投資淨值]]/表格1[[#This Row],[累計投入]]-1</f>
        <v>0.15880380926947679</v>
      </c>
      <c r="N26" s="32">
        <f>表格1[[#This Row],[期末現金餘額]]+表格1[[#This Row],[投資淨值]]</f>
        <v>211713.45595353341</v>
      </c>
      <c r="O26" s="32">
        <f>-表格1[[#This Row],[每月投入]]</f>
        <v>0</v>
      </c>
    </row>
    <row r="27" spans="1:15">
      <c r="A27" s="11">
        <v>40119</v>
      </c>
      <c r="B27" s="27">
        <v>12.09</v>
      </c>
      <c r="C27" s="13">
        <f>C26*(1+(表格1[[#This Row],[安本世界]]/B26-1))+表格1[[#This Row],[每月投入]]</f>
        <v>213827.97676669896</v>
      </c>
      <c r="D27" s="25" t="str">
        <f t="shared" ref="D27:D82" si="2">IF(M26&gt;=停利報酬率,"停利","")</f>
        <v/>
      </c>
      <c r="E27" s="13">
        <f>IF(表格1[[#This Row],[狀態]]="停利", H26+L26, H26)</f>
        <v>0</v>
      </c>
      <c r="F27" s="14">
        <f t="shared" si="0"/>
        <v>0</v>
      </c>
      <c r="G27" s="14">
        <f>IF(表格1[[#This Row],[狀態]]="停利",表格1[[#This Row],[期初現金餘額]]/再投入月數,IF(表格1[[#This Row],[期初現金餘額]]&gt;=G26,G26,表格1[[#This Row],[期初現金餘額]]))</f>
        <v>0</v>
      </c>
      <c r="H27" s="14">
        <f>表格1[[#This Row],[期初現金餘額]]-表格1[[#This Row],[再投資金額]]</f>
        <v>0</v>
      </c>
      <c r="I27" s="14">
        <f>IF(表格1[[#This Row],[狀態]]="停利", 表格1[[#This Row],[每月投入]]+表格1[[#This Row],[再投資金額]],I26+表格1[[#This Row],[每月投入]]+表格1[[#This Row],[再投資金額]])</f>
        <v>182700</v>
      </c>
      <c r="J27" s="29">
        <f>((表格1[[#This Row],[每月投入]]+表格1[[#This Row],[再投資金額]]))/(1+手續費)/表格1[[#This Row],[安本世界]]</f>
        <v>0</v>
      </c>
      <c r="K27" s="31">
        <f>IF(表格1[[#This Row],[狀態]]="停利", 表格1[[#This Row],[購買單位數]],K26+表格1[[#This Row],[購買單位數]])</f>
        <v>17424.975798644726</v>
      </c>
      <c r="L27" s="32">
        <f>表格1[[#This Row],[累積單位數]]*表格1[[#This Row],[安本世界]]</f>
        <v>210667.95740561472</v>
      </c>
      <c r="M27" s="33">
        <f>表格1[[#This Row],[投資淨值]]/表格1[[#This Row],[累計投入]]-1</f>
        <v>0.1530813213224671</v>
      </c>
      <c r="N27" s="32">
        <f>表格1[[#This Row],[期末現金餘額]]+表格1[[#This Row],[投資淨值]]</f>
        <v>210667.95740561472</v>
      </c>
      <c r="O27" s="32">
        <f>-表格1[[#This Row],[每月投入]]</f>
        <v>0</v>
      </c>
    </row>
    <row r="28" spans="1:15">
      <c r="A28" s="11">
        <v>40148</v>
      </c>
      <c r="B28" s="27">
        <v>12.61</v>
      </c>
      <c r="C28" s="13">
        <f>C27*(1+(表格1[[#This Row],[安本世界]]/B27-1))+表格1[[#This Row],[每月投入]]</f>
        <v>223024.87899322365</v>
      </c>
      <c r="D28" s="25" t="str">
        <f t="shared" si="2"/>
        <v/>
      </c>
      <c r="E28" s="13">
        <f>IF(表格1[[#This Row],[狀態]]="停利", H27+L27, H27)</f>
        <v>0</v>
      </c>
      <c r="F28" s="14">
        <f t="shared" si="0"/>
        <v>0</v>
      </c>
      <c r="G28" s="14">
        <f>IF(表格1[[#This Row],[狀態]]="停利",表格1[[#This Row],[期初現金餘額]]/再投入月數,IF(表格1[[#This Row],[期初現金餘額]]&gt;=G27,G27,表格1[[#This Row],[期初現金餘額]]))</f>
        <v>0</v>
      </c>
      <c r="H28" s="14">
        <f>表格1[[#This Row],[期初現金餘額]]-表格1[[#This Row],[再投資金額]]</f>
        <v>0</v>
      </c>
      <c r="I28" s="14">
        <f>IF(表格1[[#This Row],[狀態]]="停利", 表格1[[#This Row],[每月投入]]+表格1[[#This Row],[再投資金額]],I27+表格1[[#This Row],[每月投入]]+表格1[[#This Row],[再投資金額]])</f>
        <v>182700</v>
      </c>
      <c r="J28" s="29">
        <f>((表格1[[#This Row],[每月投入]]+表格1[[#This Row],[再投資金額]]))/(1+手續費)/表格1[[#This Row],[安本世界]]</f>
        <v>0</v>
      </c>
      <c r="K28" s="31">
        <f>IF(表格1[[#This Row],[狀態]]="停利", 表格1[[#This Row],[購買單位數]],K27+表格1[[#This Row],[購買單位數]])</f>
        <v>17424.975798644726</v>
      </c>
      <c r="L28" s="32">
        <f>表格1[[#This Row],[累積單位數]]*表格1[[#This Row],[安本世界]]</f>
        <v>219728.94482090999</v>
      </c>
      <c r="M28" s="33">
        <f>表格1[[#This Row],[投資淨值]]/表格1[[#This Row],[累計投入]]-1</f>
        <v>0.20267621686321835</v>
      </c>
      <c r="N28" s="32">
        <f>表格1[[#This Row],[期末現金餘額]]+表格1[[#This Row],[投資淨值]]</f>
        <v>219728.94482090999</v>
      </c>
      <c r="O28" s="32">
        <f>-表格1[[#This Row],[每月投入]]</f>
        <v>0</v>
      </c>
    </row>
    <row r="29" spans="1:15">
      <c r="A29" s="11">
        <v>40182</v>
      </c>
      <c r="B29" s="27">
        <v>12.99</v>
      </c>
      <c r="C29" s="13">
        <f>C28*(1+(表格1[[#This Row],[安本世界]]/B28-1))+表格1[[#This Row],[每月投入]]</f>
        <v>229745.69215876094</v>
      </c>
      <c r="D29" s="25" t="str">
        <f t="shared" si="2"/>
        <v/>
      </c>
      <c r="E29" s="13">
        <f>IF(表格1[[#This Row],[狀態]]="停利", H28+L28, H28)</f>
        <v>0</v>
      </c>
      <c r="F29" s="14">
        <f t="shared" si="0"/>
        <v>0</v>
      </c>
      <c r="G29" s="14">
        <f>IF(表格1[[#This Row],[狀態]]="停利",表格1[[#This Row],[期初現金餘額]]/再投入月數,IF(表格1[[#This Row],[期初現金餘額]]&gt;=G28,G28,表格1[[#This Row],[期初現金餘額]]))</f>
        <v>0</v>
      </c>
      <c r="H29" s="14">
        <f>表格1[[#This Row],[期初現金餘額]]-表格1[[#This Row],[再投資金額]]</f>
        <v>0</v>
      </c>
      <c r="I29" s="14">
        <f>IF(表格1[[#This Row],[狀態]]="停利", 表格1[[#This Row],[每月投入]]+表格1[[#This Row],[再投資金額]],I28+表格1[[#This Row],[每月投入]]+表格1[[#This Row],[再投資金額]])</f>
        <v>182700</v>
      </c>
      <c r="J29" s="29">
        <f>((表格1[[#This Row],[每月投入]]+表格1[[#This Row],[再投資金額]]))/(1+手續費)/表格1[[#This Row],[安本世界]]</f>
        <v>0</v>
      </c>
      <c r="K29" s="31">
        <f>IF(表格1[[#This Row],[狀態]]="停利", 表格1[[#This Row],[購買單位數]],K28+表格1[[#This Row],[購買單位數]])</f>
        <v>17424.975798644726</v>
      </c>
      <c r="L29" s="32">
        <f>表格1[[#This Row],[累積單位數]]*表格1[[#This Row],[安本世界]]</f>
        <v>226350.435624395</v>
      </c>
      <c r="M29" s="33">
        <f>表格1[[#This Row],[投資淨值]]/表格1[[#This Row],[累計投入]]-1</f>
        <v>0.23891864052761358</v>
      </c>
      <c r="N29" s="32">
        <f>表格1[[#This Row],[期末現金餘額]]+表格1[[#This Row],[投資淨值]]</f>
        <v>226350.435624395</v>
      </c>
      <c r="O29" s="32">
        <f>-表格1[[#This Row],[每月投入]]</f>
        <v>0</v>
      </c>
    </row>
    <row r="30" spans="1:15">
      <c r="A30" s="11">
        <v>40210</v>
      </c>
      <c r="B30" s="27">
        <v>12.28</v>
      </c>
      <c r="C30" s="13">
        <f>C29*(1+(表格1[[#This Row],[安本世界]]/B29-1))+表格1[[#This Row],[每月投入]]</f>
        <v>217188.38334946759</v>
      </c>
      <c r="D30" s="25" t="str">
        <f t="shared" si="2"/>
        <v/>
      </c>
      <c r="E30" s="13">
        <f>IF(表格1[[#This Row],[狀態]]="停利", H29+L29, H29)</f>
        <v>0</v>
      </c>
      <c r="F30" s="14">
        <f t="shared" si="0"/>
        <v>0</v>
      </c>
      <c r="G30" s="14">
        <f>IF(表格1[[#This Row],[狀態]]="停利",表格1[[#This Row],[期初現金餘額]]/再投入月數,IF(表格1[[#This Row],[期初現金餘額]]&gt;=G29,G29,表格1[[#This Row],[期初現金餘額]]))</f>
        <v>0</v>
      </c>
      <c r="H30" s="14">
        <f>表格1[[#This Row],[期初現金餘額]]-表格1[[#This Row],[再投資金額]]</f>
        <v>0</v>
      </c>
      <c r="I30" s="14">
        <f>IF(表格1[[#This Row],[狀態]]="停利", 表格1[[#This Row],[每月投入]]+表格1[[#This Row],[再投資金額]],I29+表格1[[#This Row],[每月投入]]+表格1[[#This Row],[再投資金額]])</f>
        <v>182700</v>
      </c>
      <c r="J30" s="29">
        <f>((表格1[[#This Row],[每月投入]]+表格1[[#This Row],[再投資金額]]))/(1+手續費)/表格1[[#This Row],[安本世界]]</f>
        <v>0</v>
      </c>
      <c r="K30" s="31">
        <f>IF(表格1[[#This Row],[狀態]]="停利", 表格1[[#This Row],[購買單位數]],K29+表格1[[#This Row],[購買單位數]])</f>
        <v>17424.975798644726</v>
      </c>
      <c r="L30" s="32">
        <f>表格1[[#This Row],[累積單位數]]*表格1[[#This Row],[安本世界]]</f>
        <v>213978.70280735721</v>
      </c>
      <c r="M30" s="33">
        <f>表格1[[#This Row],[投資淨值]]/表格1[[#This Row],[累計投入]]-1</f>
        <v>0.17120253315466449</v>
      </c>
      <c r="N30" s="32">
        <f>表格1[[#This Row],[期末現金餘額]]+表格1[[#This Row],[投資淨值]]</f>
        <v>213978.70280735721</v>
      </c>
      <c r="O30" s="32">
        <f>-表格1[[#This Row],[每月投入]]</f>
        <v>0</v>
      </c>
    </row>
    <row r="31" spans="1:15">
      <c r="A31" s="11">
        <v>40238</v>
      </c>
      <c r="B31" s="27">
        <v>12.33</v>
      </c>
      <c r="C31" s="13">
        <f>C30*(1+(表格1[[#This Row],[安本世界]]/B30-1))+表格1[[#This Row],[每月投入]]</f>
        <v>218072.70087124885</v>
      </c>
      <c r="D31" s="25" t="str">
        <f t="shared" si="2"/>
        <v/>
      </c>
      <c r="E31" s="13">
        <f>IF(表格1[[#This Row],[狀態]]="停利", H30+L30, H30)</f>
        <v>0</v>
      </c>
      <c r="F31" s="14">
        <f t="shared" si="0"/>
        <v>0</v>
      </c>
      <c r="G31" s="14">
        <f>IF(表格1[[#This Row],[狀態]]="停利",表格1[[#This Row],[期初現金餘額]]/再投入月數,IF(表格1[[#This Row],[期初現金餘額]]&gt;=G30,G30,表格1[[#This Row],[期初現金餘額]]))</f>
        <v>0</v>
      </c>
      <c r="H31" s="14">
        <f>表格1[[#This Row],[期初現金餘額]]-表格1[[#This Row],[再投資金額]]</f>
        <v>0</v>
      </c>
      <c r="I31" s="14">
        <f>IF(表格1[[#This Row],[狀態]]="停利", 表格1[[#This Row],[每月投入]]+表格1[[#This Row],[再投資金額]],I30+表格1[[#This Row],[每月投入]]+表格1[[#This Row],[再投資金額]])</f>
        <v>182700</v>
      </c>
      <c r="J31" s="29">
        <f>((表格1[[#This Row],[每月投入]]+表格1[[#This Row],[再投資金額]]))/(1+手續費)/表格1[[#This Row],[安本世界]]</f>
        <v>0</v>
      </c>
      <c r="K31" s="31">
        <f>IF(表格1[[#This Row],[狀態]]="停利", 表格1[[#This Row],[購買單位數]],K30+表格1[[#This Row],[購買單位數]])</f>
        <v>17424.975798644726</v>
      </c>
      <c r="L31" s="32">
        <f>表格1[[#This Row],[累積單位數]]*表格1[[#This Row],[安本世界]]</f>
        <v>214849.95159728947</v>
      </c>
      <c r="M31" s="33">
        <f>表格1[[#This Row],[投資淨值]]/表格1[[#This Row],[累計投入]]-1</f>
        <v>0.17597127311050609</v>
      </c>
      <c r="N31" s="32">
        <f>表格1[[#This Row],[期末現金餘額]]+表格1[[#This Row],[投資淨值]]</f>
        <v>214849.95159728947</v>
      </c>
      <c r="O31" s="32">
        <f>-表格1[[#This Row],[每月投入]]</f>
        <v>0</v>
      </c>
    </row>
    <row r="32" spans="1:15">
      <c r="A32" s="11">
        <v>40269</v>
      </c>
      <c r="B32" s="27">
        <v>13.12</v>
      </c>
      <c r="C32" s="13">
        <f>C31*(1+(表格1[[#This Row],[安本世界]]/B31-1))+表格1[[#This Row],[每月投入]]</f>
        <v>232044.9177153921</v>
      </c>
      <c r="D32" s="25" t="str">
        <f t="shared" si="2"/>
        <v/>
      </c>
      <c r="E32" s="13">
        <f>IF(表格1[[#This Row],[狀態]]="停利", H31+L31, H31)</f>
        <v>0</v>
      </c>
      <c r="F32" s="14">
        <f t="shared" si="0"/>
        <v>0</v>
      </c>
      <c r="G32" s="14">
        <f>IF(表格1[[#This Row],[狀態]]="停利",表格1[[#This Row],[期初現金餘額]]/再投入月數,IF(表格1[[#This Row],[期初現金餘額]]&gt;=G31,G31,表格1[[#This Row],[期初現金餘額]]))</f>
        <v>0</v>
      </c>
      <c r="H32" s="14">
        <f>表格1[[#This Row],[期初現金餘額]]-表格1[[#This Row],[再投資金額]]</f>
        <v>0</v>
      </c>
      <c r="I32" s="14">
        <f>IF(表格1[[#This Row],[狀態]]="停利", 表格1[[#This Row],[每月投入]]+表格1[[#This Row],[再投資金額]],I31+表格1[[#This Row],[每月投入]]+表格1[[#This Row],[再投資金額]])</f>
        <v>182700</v>
      </c>
      <c r="J32" s="29">
        <f>((表格1[[#This Row],[每月投入]]+表格1[[#This Row],[再投資金額]]))/(1+手續費)/表格1[[#This Row],[安本世界]]</f>
        <v>0</v>
      </c>
      <c r="K32" s="31">
        <f>IF(表格1[[#This Row],[狀態]]="停利", 表格1[[#This Row],[購買單位數]],K31+表格1[[#This Row],[購買單位數]])</f>
        <v>17424.975798644726</v>
      </c>
      <c r="L32" s="32">
        <f>表格1[[#This Row],[累積單位數]]*表格1[[#This Row],[安本世界]]</f>
        <v>228615.68247821878</v>
      </c>
      <c r="M32" s="33">
        <f>表格1[[#This Row],[投資淨值]]/表格1[[#This Row],[累計投入]]-1</f>
        <v>0.25131736441280128</v>
      </c>
      <c r="N32" s="32">
        <f>表格1[[#This Row],[期末現金餘額]]+表格1[[#This Row],[投資淨值]]</f>
        <v>228615.68247821878</v>
      </c>
      <c r="O32" s="32">
        <f>-表格1[[#This Row],[每月投入]]</f>
        <v>0</v>
      </c>
    </row>
    <row r="33" spans="1:15">
      <c r="A33" s="11">
        <v>40301</v>
      </c>
      <c r="B33" s="27">
        <v>12.9</v>
      </c>
      <c r="C33" s="13">
        <f>C32*(1+(表格1[[#This Row],[安本世界]]/B32-1))+表格1[[#This Row],[每月投入]]</f>
        <v>228153.92061955476</v>
      </c>
      <c r="D33" s="25" t="str">
        <f t="shared" si="2"/>
        <v/>
      </c>
      <c r="E33" s="13">
        <f>IF(表格1[[#This Row],[狀態]]="停利", H32+L32, H32)</f>
        <v>0</v>
      </c>
      <c r="F33" s="14">
        <f t="shared" si="0"/>
        <v>0</v>
      </c>
      <c r="G33" s="14">
        <f>IF(表格1[[#This Row],[狀態]]="停利",表格1[[#This Row],[期初現金餘額]]/再投入月數,IF(表格1[[#This Row],[期初現金餘額]]&gt;=G32,G32,表格1[[#This Row],[期初現金餘額]]))</f>
        <v>0</v>
      </c>
      <c r="H33" s="14">
        <f>表格1[[#This Row],[期初現金餘額]]-表格1[[#This Row],[再投資金額]]</f>
        <v>0</v>
      </c>
      <c r="I33" s="14">
        <f>IF(表格1[[#This Row],[狀態]]="停利", 表格1[[#This Row],[每月投入]]+表格1[[#This Row],[再投資金額]],I32+表格1[[#This Row],[每月投入]]+表格1[[#This Row],[再投資金額]])</f>
        <v>182700</v>
      </c>
      <c r="J33" s="29">
        <f>((表格1[[#This Row],[每月投入]]+表格1[[#This Row],[再投資金額]]))/(1+手續費)/表格1[[#This Row],[安本世界]]</f>
        <v>0</v>
      </c>
      <c r="K33" s="31">
        <f>IF(表格1[[#This Row],[狀態]]="停利", 表格1[[#This Row],[購買單位數]],K32+表格1[[#This Row],[購買單位數]])</f>
        <v>17424.975798644726</v>
      </c>
      <c r="L33" s="32">
        <f>表格1[[#This Row],[累積單位數]]*表格1[[#This Row],[安本世界]]</f>
        <v>224782.18780251697</v>
      </c>
      <c r="M33" s="33">
        <f>表格1[[#This Row],[投資淨值]]/表格1[[#This Row],[累計投入]]-1</f>
        <v>0.23033490860709893</v>
      </c>
      <c r="N33" s="32">
        <f>表格1[[#This Row],[期末現金餘額]]+表格1[[#This Row],[投資淨值]]</f>
        <v>224782.18780251697</v>
      </c>
      <c r="O33" s="32">
        <f>-表格1[[#This Row],[每月投入]]</f>
        <v>0</v>
      </c>
    </row>
    <row r="34" spans="1:15">
      <c r="A34" s="11">
        <v>40330</v>
      </c>
      <c r="B34" s="27">
        <v>11.54</v>
      </c>
      <c r="C34" s="13">
        <f>C33*(1+(表格1[[#This Row],[安本世界]]/B33-1))+表格1[[#This Row],[每月投入]]</f>
        <v>204100.48402710556</v>
      </c>
      <c r="D34" s="25" t="str">
        <f t="shared" si="2"/>
        <v/>
      </c>
      <c r="E34" s="13">
        <f>IF(表格1[[#This Row],[狀態]]="停利", H33+L33, H33)</f>
        <v>0</v>
      </c>
      <c r="F34" s="14">
        <f t="shared" si="0"/>
        <v>0</v>
      </c>
      <c r="G34" s="14">
        <f>IF(表格1[[#This Row],[狀態]]="停利",表格1[[#This Row],[期初現金餘額]]/再投入月數,IF(表格1[[#This Row],[期初現金餘額]]&gt;=G33,G33,表格1[[#This Row],[期初現金餘額]]))</f>
        <v>0</v>
      </c>
      <c r="H34" s="14">
        <f>表格1[[#This Row],[期初現金餘額]]-表格1[[#This Row],[再投資金額]]</f>
        <v>0</v>
      </c>
      <c r="I34" s="14">
        <f>IF(表格1[[#This Row],[狀態]]="停利", 表格1[[#This Row],[每月投入]]+表格1[[#This Row],[再投資金額]],I33+表格1[[#This Row],[每月投入]]+表格1[[#This Row],[再投資金額]])</f>
        <v>182700</v>
      </c>
      <c r="J34" s="29">
        <f>((表格1[[#This Row],[每月投入]]+表格1[[#This Row],[再投資金額]]))/(1+手續費)/表格1[[#This Row],[安本世界]]</f>
        <v>0</v>
      </c>
      <c r="K34" s="31">
        <f>IF(表格1[[#This Row],[狀態]]="停利", 表格1[[#This Row],[購買單位數]],K33+表格1[[#This Row],[購買單位數]])</f>
        <v>17424.975798644726</v>
      </c>
      <c r="L34" s="32">
        <f>表格1[[#This Row],[累積單位數]]*表格1[[#This Row],[安本世界]]</f>
        <v>201084.22071636011</v>
      </c>
      <c r="M34" s="33">
        <f>表格1[[#This Row],[投資淨值]]/表格1[[#This Row],[累計投入]]-1</f>
        <v>0.1006251818082109</v>
      </c>
      <c r="N34" s="32">
        <f>表格1[[#This Row],[期末現金餘額]]+表格1[[#This Row],[投資淨值]]</f>
        <v>201084.22071636011</v>
      </c>
      <c r="O34" s="32">
        <f>-表格1[[#This Row],[每月投入]]</f>
        <v>0</v>
      </c>
    </row>
    <row r="35" spans="1:15">
      <c r="A35" s="11">
        <v>40360</v>
      </c>
      <c r="B35" s="27">
        <v>11.65</v>
      </c>
      <c r="C35" s="13">
        <f>C34*(1+(表格1[[#This Row],[安本世界]]/B34-1))+表格1[[#This Row],[每月投入]]</f>
        <v>206045.98257502427</v>
      </c>
      <c r="D35" s="25" t="str">
        <f t="shared" si="2"/>
        <v/>
      </c>
      <c r="E35" s="13">
        <f>IF(表格1[[#This Row],[狀態]]="停利", H34+L34, H34)</f>
        <v>0</v>
      </c>
      <c r="F35" s="14">
        <f t="shared" si="0"/>
        <v>0</v>
      </c>
      <c r="G35" s="14">
        <f>IF(表格1[[#This Row],[狀態]]="停利",表格1[[#This Row],[期初現金餘額]]/再投入月數,IF(表格1[[#This Row],[期初現金餘額]]&gt;=G34,G34,表格1[[#This Row],[期初現金餘額]]))</f>
        <v>0</v>
      </c>
      <c r="H35" s="14">
        <f>表格1[[#This Row],[期初現金餘額]]-表格1[[#This Row],[再投資金額]]</f>
        <v>0</v>
      </c>
      <c r="I35" s="14">
        <f>IF(表格1[[#This Row],[狀態]]="停利", 表格1[[#This Row],[每月投入]]+表格1[[#This Row],[再投資金額]],I34+表格1[[#This Row],[每月投入]]+表格1[[#This Row],[再投資金額]])</f>
        <v>182700</v>
      </c>
      <c r="J35" s="29">
        <f>((表格1[[#This Row],[每月投入]]+表格1[[#This Row],[再投資金額]]))/(1+手續費)/表格1[[#This Row],[安本世界]]</f>
        <v>0</v>
      </c>
      <c r="K35" s="31">
        <f>IF(表格1[[#This Row],[狀態]]="停利", 表格1[[#This Row],[購買單位數]],K34+表格1[[#This Row],[購買單位數]])</f>
        <v>17424.975798644726</v>
      </c>
      <c r="L35" s="32">
        <f>表格1[[#This Row],[累積單位數]]*表格1[[#This Row],[安本世界]]</f>
        <v>203000.96805421106</v>
      </c>
      <c r="M35" s="33">
        <f>表格1[[#This Row],[投資淨值]]/表格1[[#This Row],[累計投入]]-1</f>
        <v>0.11111640971106218</v>
      </c>
      <c r="N35" s="32">
        <f>表格1[[#This Row],[期末現金餘額]]+表格1[[#This Row],[投資淨值]]</f>
        <v>203000.96805421106</v>
      </c>
      <c r="O35" s="32">
        <f>-表格1[[#This Row],[每月投入]]</f>
        <v>0</v>
      </c>
    </row>
    <row r="36" spans="1:15">
      <c r="A36" s="11">
        <v>40392</v>
      </c>
      <c r="B36" s="27">
        <v>12.68</v>
      </c>
      <c r="C36" s="13">
        <f>C35*(1+(表格1[[#This Row],[安本世界]]/B35-1))+表格1[[#This Row],[每月投入]]</f>
        <v>224262.92352371739</v>
      </c>
      <c r="D36" s="25" t="str">
        <f t="shared" si="2"/>
        <v/>
      </c>
      <c r="E36" s="13">
        <f>IF(表格1[[#This Row],[狀態]]="停利", H35+L35, H35)</f>
        <v>0</v>
      </c>
      <c r="F36" s="14">
        <f t="shared" si="0"/>
        <v>0</v>
      </c>
      <c r="G36" s="14">
        <f>IF(表格1[[#This Row],[狀態]]="停利",表格1[[#This Row],[期初現金餘額]]/再投入月數,IF(表格1[[#This Row],[期初現金餘額]]&gt;=G35,G35,表格1[[#This Row],[期初現金餘額]]))</f>
        <v>0</v>
      </c>
      <c r="H36" s="14">
        <f>表格1[[#This Row],[期初現金餘額]]-表格1[[#This Row],[再投資金額]]</f>
        <v>0</v>
      </c>
      <c r="I36" s="14">
        <f>IF(表格1[[#This Row],[狀態]]="停利", 表格1[[#This Row],[每月投入]]+表格1[[#This Row],[再投資金額]],I35+表格1[[#This Row],[每月投入]]+表格1[[#This Row],[再投資金額]])</f>
        <v>182700</v>
      </c>
      <c r="J36" s="29">
        <f>((表格1[[#This Row],[每月投入]]+表格1[[#This Row],[再投資金額]]))/(1+手續費)/表格1[[#This Row],[安本世界]]</f>
        <v>0</v>
      </c>
      <c r="K36" s="31">
        <f>IF(表格1[[#This Row],[狀態]]="停利", 表格1[[#This Row],[購買單位數]],K35+表格1[[#This Row],[購買單位數]])</f>
        <v>17424.975798644726</v>
      </c>
      <c r="L36" s="32">
        <f>表格1[[#This Row],[累積單位數]]*表格1[[#This Row],[安本世界]]</f>
        <v>220948.69312681511</v>
      </c>
      <c r="M36" s="33">
        <f>表格1[[#This Row],[投資淨值]]/表格1[[#This Row],[累計投入]]-1</f>
        <v>0.20935245280139636</v>
      </c>
      <c r="N36" s="32">
        <f>表格1[[#This Row],[期末現金餘額]]+表格1[[#This Row],[投資淨值]]</f>
        <v>220948.69312681511</v>
      </c>
      <c r="O36" s="32">
        <f>-表格1[[#This Row],[每月投入]]</f>
        <v>0</v>
      </c>
    </row>
    <row r="37" spans="1:15">
      <c r="A37" s="11">
        <v>40422</v>
      </c>
      <c r="B37" s="27">
        <v>12.19</v>
      </c>
      <c r="C37" s="13">
        <f>C36*(1+(表格1[[#This Row],[安本世界]]/B36-1))+表格1[[#This Row],[每月投入]]</f>
        <v>215596.61181026144</v>
      </c>
      <c r="D37" s="25" t="str">
        <f t="shared" si="2"/>
        <v/>
      </c>
      <c r="E37" s="13">
        <f>IF(表格1[[#This Row],[狀態]]="停利", H36+L36, H36)</f>
        <v>0</v>
      </c>
      <c r="F37" s="14">
        <f t="shared" si="0"/>
        <v>0</v>
      </c>
      <c r="G37" s="14">
        <f>IF(表格1[[#This Row],[狀態]]="停利",表格1[[#This Row],[期初現金餘額]]/再投入月數,IF(表格1[[#This Row],[期初現金餘額]]&gt;=G36,G36,表格1[[#This Row],[期初現金餘額]]))</f>
        <v>0</v>
      </c>
      <c r="H37" s="14">
        <f>表格1[[#This Row],[期初現金餘額]]-表格1[[#This Row],[再投資金額]]</f>
        <v>0</v>
      </c>
      <c r="I37" s="14">
        <f>IF(表格1[[#This Row],[狀態]]="停利", 表格1[[#This Row],[每月投入]]+表格1[[#This Row],[再投資金額]],I36+表格1[[#This Row],[每月投入]]+表格1[[#This Row],[再投資金額]])</f>
        <v>182700</v>
      </c>
      <c r="J37" s="29">
        <f>((表格1[[#This Row],[每月投入]]+表格1[[#This Row],[再投資金額]]))/(1+手續費)/表格1[[#This Row],[安本世界]]</f>
        <v>0</v>
      </c>
      <c r="K37" s="31">
        <f>IF(表格1[[#This Row],[狀態]]="停利", 表格1[[#This Row],[購買單位數]],K36+表格1[[#This Row],[購買單位數]])</f>
        <v>17424.975798644726</v>
      </c>
      <c r="L37" s="32">
        <f>表格1[[#This Row],[累積單位數]]*表格1[[#This Row],[安本世界]]</f>
        <v>212410.45498547918</v>
      </c>
      <c r="M37" s="33">
        <f>表格1[[#This Row],[投資淨值]]/表格1[[#This Row],[累計投入]]-1</f>
        <v>0.16261880123414985</v>
      </c>
      <c r="N37" s="32">
        <f>表格1[[#This Row],[期末現金餘額]]+表格1[[#This Row],[投資淨值]]</f>
        <v>212410.45498547918</v>
      </c>
      <c r="O37" s="32">
        <f>-表格1[[#This Row],[每月投入]]</f>
        <v>0</v>
      </c>
    </row>
    <row r="38" spans="1:15">
      <c r="A38" s="11">
        <v>40452</v>
      </c>
      <c r="B38" s="27">
        <v>13.24</v>
      </c>
      <c r="C38" s="13">
        <f>C37*(1+(表格1[[#This Row],[安本世界]]/B37-1))+表格1[[#This Row],[每月投入]]</f>
        <v>234167.27976766709</v>
      </c>
      <c r="D38" s="25" t="str">
        <f t="shared" si="2"/>
        <v/>
      </c>
      <c r="E38" s="13">
        <f>IF(表格1[[#This Row],[狀態]]="停利", H37+L37, H37)</f>
        <v>0</v>
      </c>
      <c r="F38" s="14">
        <f t="shared" si="0"/>
        <v>0</v>
      </c>
      <c r="G38" s="14">
        <f>IF(表格1[[#This Row],[狀態]]="停利",表格1[[#This Row],[期初現金餘額]]/再投入月數,IF(表格1[[#This Row],[期初現金餘額]]&gt;=G37,G37,表格1[[#This Row],[期初現金餘額]]))</f>
        <v>0</v>
      </c>
      <c r="H38" s="14">
        <f>表格1[[#This Row],[期初現金餘額]]-表格1[[#This Row],[再投資金額]]</f>
        <v>0</v>
      </c>
      <c r="I38" s="14">
        <f>IF(表格1[[#This Row],[狀態]]="停利", 表格1[[#This Row],[每月投入]]+表格1[[#This Row],[再投資金額]],I37+表格1[[#This Row],[每月投入]]+表格1[[#This Row],[再投資金額]])</f>
        <v>182700</v>
      </c>
      <c r="J38" s="29">
        <f>((表格1[[#This Row],[每月投入]]+表格1[[#This Row],[再投資金額]]))/(1+手續費)/表格1[[#This Row],[安本世界]]</f>
        <v>0</v>
      </c>
      <c r="K38" s="31">
        <f>IF(表格1[[#This Row],[狀態]]="停利", 表格1[[#This Row],[購買單位數]],K37+表格1[[#This Row],[購買單位數]])</f>
        <v>17424.975798644726</v>
      </c>
      <c r="L38" s="32">
        <f>表格1[[#This Row],[累積單位數]]*表格1[[#This Row],[安本世界]]</f>
        <v>230706.67957405618</v>
      </c>
      <c r="M38" s="33">
        <f>表格1[[#This Row],[投資淨值]]/表格1[[#This Row],[累計投入]]-1</f>
        <v>0.26276234030682089</v>
      </c>
      <c r="N38" s="32">
        <f>表格1[[#This Row],[期末現金餘額]]+表格1[[#This Row],[投資淨值]]</f>
        <v>230706.67957405618</v>
      </c>
      <c r="O38" s="32">
        <f>-表格1[[#This Row],[每月投入]]</f>
        <v>0</v>
      </c>
    </row>
    <row r="39" spans="1:15">
      <c r="A39" s="11">
        <v>40484</v>
      </c>
      <c r="B39" s="27">
        <v>13.81</v>
      </c>
      <c r="C39" s="13">
        <f>C38*(1+(表格1[[#This Row],[安本世界]]/B38-1))+表格1[[#This Row],[每月投入]]</f>
        <v>244248.49951597303</v>
      </c>
      <c r="D39" s="25" t="str">
        <f t="shared" si="2"/>
        <v/>
      </c>
      <c r="E39" s="13">
        <f>IF(表格1[[#This Row],[狀態]]="停利", H38+L38, H38)</f>
        <v>0</v>
      </c>
      <c r="F39" s="14">
        <f t="shared" si="0"/>
        <v>0</v>
      </c>
      <c r="G39" s="14">
        <f>IF(表格1[[#This Row],[狀態]]="停利",表格1[[#This Row],[期初現金餘額]]/再投入月數,IF(表格1[[#This Row],[期初現金餘額]]&gt;=G38,G38,表格1[[#This Row],[期初現金餘額]]))</f>
        <v>0</v>
      </c>
      <c r="H39" s="14">
        <f>表格1[[#This Row],[期初現金餘額]]-表格1[[#This Row],[再投資金額]]</f>
        <v>0</v>
      </c>
      <c r="I39" s="14">
        <f>IF(表格1[[#This Row],[狀態]]="停利", 表格1[[#This Row],[每月投入]]+表格1[[#This Row],[再投資金額]],I38+表格1[[#This Row],[每月投入]]+表格1[[#This Row],[再投資金額]])</f>
        <v>182700</v>
      </c>
      <c r="J39" s="29">
        <f>((表格1[[#This Row],[每月投入]]+表格1[[#This Row],[再投資金額]]))/(1+手續費)/表格1[[#This Row],[安本世界]]</f>
        <v>0</v>
      </c>
      <c r="K39" s="31">
        <f>IF(表格1[[#This Row],[狀態]]="停利", 表格1[[#This Row],[購買單位數]],K38+表格1[[#This Row],[購買單位數]])</f>
        <v>17424.975798644726</v>
      </c>
      <c r="L39" s="32">
        <f>表格1[[#This Row],[累積單位數]]*表格1[[#This Row],[安本世界]]</f>
        <v>240638.91577928368</v>
      </c>
      <c r="M39" s="33">
        <f>表格1[[#This Row],[投資淨值]]/表格1[[#This Row],[累計投入]]-1</f>
        <v>0.31712597580341373</v>
      </c>
      <c r="N39" s="32">
        <f>表格1[[#This Row],[期末現金餘額]]+表格1[[#This Row],[投資淨值]]</f>
        <v>240638.91577928368</v>
      </c>
      <c r="O39" s="32">
        <f>-表格1[[#This Row],[每月投入]]</f>
        <v>0</v>
      </c>
    </row>
    <row r="40" spans="1:15">
      <c r="A40" s="11">
        <v>40513</v>
      </c>
      <c r="B40" s="27">
        <v>13.37</v>
      </c>
      <c r="C40" s="13">
        <f>C39*(1+(表格1[[#This Row],[安本世界]]/B39-1))+表格1[[#This Row],[每月投入]]</f>
        <v>236466.50532429825</v>
      </c>
      <c r="D40" s="25" t="str">
        <f t="shared" si="2"/>
        <v/>
      </c>
      <c r="E40" s="13">
        <f>IF(表格1[[#This Row],[狀態]]="停利", H39+L39, H39)</f>
        <v>0</v>
      </c>
      <c r="F40" s="14">
        <f t="shared" si="0"/>
        <v>0</v>
      </c>
      <c r="G40" s="14">
        <f>IF(表格1[[#This Row],[狀態]]="停利",表格1[[#This Row],[期初現金餘額]]/再投入月數,IF(表格1[[#This Row],[期初現金餘額]]&gt;=G39,G39,表格1[[#This Row],[期初現金餘額]]))</f>
        <v>0</v>
      </c>
      <c r="H40" s="14">
        <f>表格1[[#This Row],[期初現金餘額]]-表格1[[#This Row],[再投資金額]]</f>
        <v>0</v>
      </c>
      <c r="I40" s="14">
        <f>IF(表格1[[#This Row],[狀態]]="停利", 表格1[[#This Row],[每月投入]]+表格1[[#This Row],[再投資金額]],I39+表格1[[#This Row],[每月投入]]+表格1[[#This Row],[再投資金額]])</f>
        <v>182700</v>
      </c>
      <c r="J40" s="29">
        <f>((表格1[[#This Row],[每月投入]]+表格1[[#This Row],[再投資金額]]))/(1+手續費)/表格1[[#This Row],[安本世界]]</f>
        <v>0</v>
      </c>
      <c r="K40" s="31">
        <f>IF(表格1[[#This Row],[狀態]]="停利", 表格1[[#This Row],[購買單位數]],K39+表格1[[#This Row],[購買單位數]])</f>
        <v>17424.975798644726</v>
      </c>
      <c r="L40" s="32">
        <f>表格1[[#This Row],[累積單位數]]*表格1[[#This Row],[安本世界]]</f>
        <v>232971.92642787998</v>
      </c>
      <c r="M40" s="33">
        <f>表格1[[#This Row],[投資淨值]]/表格1[[#This Row],[累計投入]]-1</f>
        <v>0.27516106419200859</v>
      </c>
      <c r="N40" s="32">
        <f>表格1[[#This Row],[期末現金餘額]]+表格1[[#This Row],[投資淨值]]</f>
        <v>232971.92642787998</v>
      </c>
      <c r="O40" s="32">
        <f>-表格1[[#This Row],[每月投入]]</f>
        <v>0</v>
      </c>
    </row>
    <row r="41" spans="1:15">
      <c r="A41" s="11">
        <v>40546</v>
      </c>
      <c r="B41" s="27">
        <v>14.31</v>
      </c>
      <c r="C41" s="13">
        <f>C40*(1+(表格1[[#This Row],[安本世界]]/B40-1))+表格1[[#This Row],[每月投入]]</f>
        <v>253091.67473378521</v>
      </c>
      <c r="D41" s="25" t="str">
        <f t="shared" si="2"/>
        <v/>
      </c>
      <c r="E41" s="13">
        <f>IF(表格1[[#This Row],[狀態]]="停利", H40+L40, H40)</f>
        <v>0</v>
      </c>
      <c r="F41" s="14">
        <f t="shared" si="0"/>
        <v>0</v>
      </c>
      <c r="G41" s="14">
        <f>IF(表格1[[#This Row],[狀態]]="停利",表格1[[#This Row],[期初現金餘額]]/再投入月數,IF(表格1[[#This Row],[期初現金餘額]]&gt;=G40,G40,表格1[[#This Row],[期初現金餘額]]))</f>
        <v>0</v>
      </c>
      <c r="H41" s="14">
        <f>表格1[[#This Row],[期初現金餘額]]-表格1[[#This Row],[再投資金額]]</f>
        <v>0</v>
      </c>
      <c r="I41" s="14">
        <f>IF(表格1[[#This Row],[狀態]]="停利", 表格1[[#This Row],[每月投入]]+表格1[[#This Row],[再投資金額]],I40+表格1[[#This Row],[每月投入]]+表格1[[#This Row],[再投資金額]])</f>
        <v>182700</v>
      </c>
      <c r="J41" s="29">
        <f>((表格1[[#This Row],[每月投入]]+表格1[[#This Row],[再投資金額]]))/(1+手續費)/表格1[[#This Row],[安本世界]]</f>
        <v>0</v>
      </c>
      <c r="K41" s="31">
        <f>IF(表格1[[#This Row],[狀態]]="停利", 表格1[[#This Row],[購買單位數]],K40+表格1[[#This Row],[購買單位數]])</f>
        <v>17424.975798644726</v>
      </c>
      <c r="L41" s="32">
        <f>表格1[[#This Row],[累積單位數]]*表格1[[#This Row],[安本世界]]</f>
        <v>249351.40367860603</v>
      </c>
      <c r="M41" s="33">
        <f>表格1[[#This Row],[投資淨值]]/表格1[[#This Row],[累計投入]]-1</f>
        <v>0.36481337536182834</v>
      </c>
      <c r="N41" s="32">
        <f>表格1[[#This Row],[期末現金餘額]]+表格1[[#This Row],[投資淨值]]</f>
        <v>249351.40367860603</v>
      </c>
      <c r="O41" s="32">
        <f>-表格1[[#This Row],[每月投入]]</f>
        <v>0</v>
      </c>
    </row>
    <row r="42" spans="1:15">
      <c r="A42" s="11">
        <v>40575</v>
      </c>
      <c r="B42" s="27">
        <v>14.51</v>
      </c>
      <c r="C42" s="13">
        <f>C41*(1+(表格1[[#This Row],[安本世界]]/B41-1))+表格1[[#This Row],[每月投入]]</f>
        <v>256628.94482091005</v>
      </c>
      <c r="D42" s="25" t="str">
        <f t="shared" si="2"/>
        <v/>
      </c>
      <c r="E42" s="13">
        <f>IF(表格1[[#This Row],[狀態]]="停利", H41+L41, H41)</f>
        <v>0</v>
      </c>
      <c r="F42" s="14">
        <f t="shared" si="0"/>
        <v>0</v>
      </c>
      <c r="G42" s="14">
        <f>IF(表格1[[#This Row],[狀態]]="停利",表格1[[#This Row],[期初現金餘額]]/再投入月數,IF(表格1[[#This Row],[期初現金餘額]]&gt;=G41,G41,表格1[[#This Row],[期初現金餘額]]))</f>
        <v>0</v>
      </c>
      <c r="H42" s="14">
        <f>表格1[[#This Row],[期初現金餘額]]-表格1[[#This Row],[再投資金額]]</f>
        <v>0</v>
      </c>
      <c r="I42" s="14">
        <f>IF(表格1[[#This Row],[狀態]]="停利", 表格1[[#This Row],[每月投入]]+表格1[[#This Row],[再投資金額]],I41+表格1[[#This Row],[每月投入]]+表格1[[#This Row],[再投資金額]])</f>
        <v>182700</v>
      </c>
      <c r="J42" s="29">
        <f>((表格1[[#This Row],[每月投入]]+表格1[[#This Row],[再投資金額]]))/(1+手續費)/表格1[[#This Row],[安本世界]]</f>
        <v>0</v>
      </c>
      <c r="K42" s="31">
        <f>IF(表格1[[#This Row],[狀態]]="停利", 表格1[[#This Row],[購買單位數]],K41+表格1[[#This Row],[購買單位數]])</f>
        <v>17424.975798644726</v>
      </c>
      <c r="L42" s="32">
        <f>表格1[[#This Row],[累積單位數]]*表格1[[#This Row],[安本世界]]</f>
        <v>252836.39883833498</v>
      </c>
      <c r="M42" s="33">
        <f>表格1[[#This Row],[投資淨值]]/表格1[[#This Row],[累計投入]]-1</f>
        <v>0.38388833518519427</v>
      </c>
      <c r="N42" s="32">
        <f>表格1[[#This Row],[期末現金餘額]]+表格1[[#This Row],[投資淨值]]</f>
        <v>252836.39883833498</v>
      </c>
      <c r="O42" s="32">
        <f>-表格1[[#This Row],[每月投入]]</f>
        <v>0</v>
      </c>
    </row>
    <row r="43" spans="1:15">
      <c r="A43" s="11">
        <v>40603</v>
      </c>
      <c r="B43" s="27">
        <v>14.69</v>
      </c>
      <c r="C43" s="13">
        <f>C42*(1+(表格1[[#This Row],[安本世界]]/B42-1))+表格1[[#This Row],[每月投入]]</f>
        <v>259812.48789932244</v>
      </c>
      <c r="D43" s="25" t="str">
        <f t="shared" si="2"/>
        <v/>
      </c>
      <c r="E43" s="13">
        <f>IF(表格1[[#This Row],[狀態]]="停利", H42+L42, H42)</f>
        <v>0</v>
      </c>
      <c r="F43" s="14">
        <f t="shared" si="0"/>
        <v>0</v>
      </c>
      <c r="G43" s="14">
        <f>IF(表格1[[#This Row],[狀態]]="停利",表格1[[#This Row],[期初現金餘額]]/再投入月數,IF(表格1[[#This Row],[期初現金餘額]]&gt;=G42,G42,表格1[[#This Row],[期初現金餘額]]))</f>
        <v>0</v>
      </c>
      <c r="H43" s="14">
        <f>表格1[[#This Row],[期初現金餘額]]-表格1[[#This Row],[再投資金額]]</f>
        <v>0</v>
      </c>
      <c r="I43" s="14">
        <f>IF(表格1[[#This Row],[狀態]]="停利", 表格1[[#This Row],[每月投入]]+表格1[[#This Row],[再投資金額]],I42+表格1[[#This Row],[每月投入]]+表格1[[#This Row],[再投資金額]])</f>
        <v>182700</v>
      </c>
      <c r="J43" s="29">
        <f>((表格1[[#This Row],[每月投入]]+表格1[[#This Row],[再投資金額]]))/(1+手續費)/表格1[[#This Row],[安本世界]]</f>
        <v>0</v>
      </c>
      <c r="K43" s="31">
        <f>IF(表格1[[#This Row],[狀態]]="停利", 表格1[[#This Row],[購買單位數]],K42+表格1[[#This Row],[購買單位數]])</f>
        <v>17424.975798644726</v>
      </c>
      <c r="L43" s="32">
        <f>表格1[[#This Row],[累積單位數]]*表格1[[#This Row],[安本世界]]</f>
        <v>255972.89448209101</v>
      </c>
      <c r="M43" s="33">
        <f>表格1[[#This Row],[投資淨值]]/表格1[[#This Row],[累計投入]]-1</f>
        <v>0.40105579902622335</v>
      </c>
      <c r="N43" s="32">
        <f>表格1[[#This Row],[期末現金餘額]]+表格1[[#This Row],[投資淨值]]</f>
        <v>255972.89448209101</v>
      </c>
      <c r="O43" s="32">
        <f>-表格1[[#This Row],[每月投入]]</f>
        <v>0</v>
      </c>
    </row>
    <row r="44" spans="1:15">
      <c r="A44" s="11">
        <v>40634</v>
      </c>
      <c r="B44" s="27">
        <v>14.66</v>
      </c>
      <c r="C44" s="13">
        <f>C43*(1+(表格1[[#This Row],[安本世界]]/B43-1))+表格1[[#This Row],[每月投入]]</f>
        <v>259281.89738625372</v>
      </c>
      <c r="D44" s="25" t="str">
        <f t="shared" si="2"/>
        <v/>
      </c>
      <c r="E44" s="13">
        <f>IF(表格1[[#This Row],[狀態]]="停利", H43+L43, H43)</f>
        <v>0</v>
      </c>
      <c r="F44" s="14">
        <f t="shared" si="0"/>
        <v>0</v>
      </c>
      <c r="G44" s="14">
        <f>IF(表格1[[#This Row],[狀態]]="停利",表格1[[#This Row],[期初現金餘額]]/再投入月數,IF(表格1[[#This Row],[期初現金餘額]]&gt;=G43,G43,表格1[[#This Row],[期初現金餘額]]))</f>
        <v>0</v>
      </c>
      <c r="H44" s="14">
        <f>表格1[[#This Row],[期初現金餘額]]-表格1[[#This Row],[再投資金額]]</f>
        <v>0</v>
      </c>
      <c r="I44" s="14">
        <f>IF(表格1[[#This Row],[狀態]]="停利", 表格1[[#This Row],[每月投入]]+表格1[[#This Row],[再投資金額]],I43+表格1[[#This Row],[每月投入]]+表格1[[#This Row],[再投資金額]])</f>
        <v>182700</v>
      </c>
      <c r="J44" s="29">
        <f>((表格1[[#This Row],[每月投入]]+表格1[[#This Row],[再投資金額]]))/(1+手續費)/表格1[[#This Row],[安本世界]]</f>
        <v>0</v>
      </c>
      <c r="K44" s="31">
        <f>IF(表格1[[#This Row],[狀態]]="停利", 表格1[[#This Row],[購買單位數]],K43+表格1[[#This Row],[購買單位數]])</f>
        <v>17424.975798644726</v>
      </c>
      <c r="L44" s="32">
        <f>表格1[[#This Row],[累積單位數]]*表格1[[#This Row],[安本世界]]</f>
        <v>255450.14520813167</v>
      </c>
      <c r="M44" s="33">
        <f>表格1[[#This Row],[投資淨值]]/表格1[[#This Row],[累計投入]]-1</f>
        <v>0.39819455505271839</v>
      </c>
      <c r="N44" s="32">
        <f>表格1[[#This Row],[期末現金餘額]]+表格1[[#This Row],[投資淨值]]</f>
        <v>255450.14520813167</v>
      </c>
      <c r="O44" s="32">
        <f>-表格1[[#This Row],[每月投入]]</f>
        <v>0</v>
      </c>
    </row>
    <row r="45" spans="1:15">
      <c r="A45" s="11">
        <v>40665</v>
      </c>
      <c r="B45" s="27">
        <v>15.46</v>
      </c>
      <c r="C45" s="13">
        <f>C44*(1+(表格1[[#This Row],[安本世界]]/B44-1))+表格1[[#This Row],[每月投入]]</f>
        <v>273430.97773475328</v>
      </c>
      <c r="D45" s="25" t="str">
        <f t="shared" si="2"/>
        <v/>
      </c>
      <c r="E45" s="13">
        <f>IF(表格1[[#This Row],[狀態]]="停利", H44+L44, H44)</f>
        <v>0</v>
      </c>
      <c r="F45" s="14">
        <f t="shared" si="0"/>
        <v>0</v>
      </c>
      <c r="G45" s="14">
        <f>IF(表格1[[#This Row],[狀態]]="停利",表格1[[#This Row],[期初現金餘額]]/再投入月數,IF(表格1[[#This Row],[期初現金餘額]]&gt;=G44,G44,表格1[[#This Row],[期初現金餘額]]))</f>
        <v>0</v>
      </c>
      <c r="H45" s="14">
        <f>表格1[[#This Row],[期初現金餘額]]-表格1[[#This Row],[再投資金額]]</f>
        <v>0</v>
      </c>
      <c r="I45" s="14">
        <f>IF(表格1[[#This Row],[狀態]]="停利", 表格1[[#This Row],[每月投入]]+表格1[[#This Row],[再投資金額]],I44+表格1[[#This Row],[每月投入]]+表格1[[#This Row],[再投資金額]])</f>
        <v>182700</v>
      </c>
      <c r="J45" s="29">
        <f>((表格1[[#This Row],[每月投入]]+表格1[[#This Row],[再投資金額]]))/(1+手續費)/表格1[[#This Row],[安本世界]]</f>
        <v>0</v>
      </c>
      <c r="K45" s="31">
        <f>IF(表格1[[#This Row],[狀態]]="停利", 表格1[[#This Row],[購買單位數]],K44+表格1[[#This Row],[購買單位數]])</f>
        <v>17424.975798644726</v>
      </c>
      <c r="L45" s="32">
        <f>表格1[[#This Row],[累積單位數]]*表格1[[#This Row],[安本世界]]</f>
        <v>269390.12584704749</v>
      </c>
      <c r="M45" s="33">
        <f>表格1[[#This Row],[投資淨值]]/表格1[[#This Row],[累計投入]]-1</f>
        <v>0.47449439434618212</v>
      </c>
      <c r="N45" s="32">
        <f>表格1[[#This Row],[期末現金餘額]]+表格1[[#This Row],[投資淨值]]</f>
        <v>269390.12584704749</v>
      </c>
      <c r="O45" s="32">
        <f>-表格1[[#This Row],[每月投入]]</f>
        <v>0</v>
      </c>
    </row>
    <row r="46" spans="1:15">
      <c r="A46" s="11">
        <v>40695</v>
      </c>
      <c r="B46" s="27">
        <v>15.39</v>
      </c>
      <c r="C46" s="13">
        <f>C45*(1+(表格1[[#This Row],[安本世界]]/B45-1))+表格1[[#This Row],[每月投入]]</f>
        <v>272192.93320425955</v>
      </c>
      <c r="D46" s="25" t="str">
        <f t="shared" si="2"/>
        <v/>
      </c>
      <c r="E46" s="13">
        <f>IF(表格1[[#This Row],[狀態]]="停利", H45+L45, H45)</f>
        <v>0</v>
      </c>
      <c r="F46" s="14">
        <f t="shared" si="0"/>
        <v>0</v>
      </c>
      <c r="G46" s="14">
        <f>IF(表格1[[#This Row],[狀態]]="停利",表格1[[#This Row],[期初現金餘額]]/再投入月數,IF(表格1[[#This Row],[期初現金餘額]]&gt;=G45,G45,表格1[[#This Row],[期初現金餘額]]))</f>
        <v>0</v>
      </c>
      <c r="H46" s="14">
        <f>表格1[[#This Row],[期初現金餘額]]-表格1[[#This Row],[再投資金額]]</f>
        <v>0</v>
      </c>
      <c r="I46" s="14">
        <f>IF(表格1[[#This Row],[狀態]]="停利", 表格1[[#This Row],[每月投入]]+表格1[[#This Row],[再投資金額]],I45+表格1[[#This Row],[每月投入]]+表格1[[#This Row],[再投資金額]])</f>
        <v>182700</v>
      </c>
      <c r="J46" s="29">
        <f>((表格1[[#This Row],[每月投入]]+表格1[[#This Row],[再投資金額]]))/(1+手續費)/表格1[[#This Row],[安本世界]]</f>
        <v>0</v>
      </c>
      <c r="K46" s="31">
        <f>IF(表格1[[#This Row],[狀態]]="停利", 表格1[[#This Row],[購買單位數]],K45+表格1[[#This Row],[購買單位數]])</f>
        <v>17424.975798644726</v>
      </c>
      <c r="L46" s="32">
        <f>表格1[[#This Row],[累積單位數]]*表格1[[#This Row],[安本世界]]</f>
        <v>268170.37754114234</v>
      </c>
      <c r="M46" s="33">
        <f>表格1[[#This Row],[投資淨值]]/表格1[[#This Row],[累計投入]]-1</f>
        <v>0.46781815840800411</v>
      </c>
      <c r="N46" s="32">
        <f>表格1[[#This Row],[期末現金餘額]]+表格1[[#This Row],[投資淨值]]</f>
        <v>268170.37754114234</v>
      </c>
      <c r="O46" s="32">
        <f>-表格1[[#This Row],[每月投入]]</f>
        <v>0</v>
      </c>
    </row>
    <row r="47" spans="1:15">
      <c r="A47" s="11">
        <v>40725</v>
      </c>
      <c r="B47" s="27">
        <v>15.09</v>
      </c>
      <c r="C47" s="13">
        <f>C46*(1+(表格1[[#This Row],[安本世界]]/B46-1))+表格1[[#This Row],[每月投入]]</f>
        <v>266887.0280735722</v>
      </c>
      <c r="D47" s="25" t="str">
        <f t="shared" si="2"/>
        <v/>
      </c>
      <c r="E47" s="13">
        <f>IF(表格1[[#This Row],[狀態]]="停利", H46+L46, H46)</f>
        <v>0</v>
      </c>
      <c r="F47" s="14">
        <f t="shared" si="0"/>
        <v>0</v>
      </c>
      <c r="G47" s="14">
        <f>IF(表格1[[#This Row],[狀態]]="停利",表格1[[#This Row],[期初現金餘額]]/再投入月數,IF(表格1[[#This Row],[期初現金餘額]]&gt;=G46,G46,表格1[[#This Row],[期初現金餘額]]))</f>
        <v>0</v>
      </c>
      <c r="H47" s="14">
        <f>表格1[[#This Row],[期初現金餘額]]-表格1[[#This Row],[再投資金額]]</f>
        <v>0</v>
      </c>
      <c r="I47" s="14">
        <f>IF(表格1[[#This Row],[狀態]]="停利", 表格1[[#This Row],[每月投入]]+表格1[[#This Row],[再投資金額]],I46+表格1[[#This Row],[每月投入]]+表格1[[#This Row],[再投資金額]])</f>
        <v>182700</v>
      </c>
      <c r="J47" s="29">
        <f>((表格1[[#This Row],[每月投入]]+表格1[[#This Row],[再投資金額]]))/(1+手續費)/表格1[[#This Row],[安本世界]]</f>
        <v>0</v>
      </c>
      <c r="K47" s="31">
        <f>IF(表格1[[#This Row],[狀態]]="停利", 表格1[[#This Row],[購買單位數]],K46+表格1[[#This Row],[購買單位數]])</f>
        <v>17424.975798644726</v>
      </c>
      <c r="L47" s="32">
        <f>表格1[[#This Row],[累積單位數]]*表格1[[#This Row],[安本世界]]</f>
        <v>262942.88480154891</v>
      </c>
      <c r="M47" s="33">
        <f>表格1[[#This Row],[投資淨值]]/表格1[[#This Row],[累計投入]]-1</f>
        <v>0.43920571867295521</v>
      </c>
      <c r="N47" s="32">
        <f>表格1[[#This Row],[期末現金餘額]]+表格1[[#This Row],[投資淨值]]</f>
        <v>262942.88480154891</v>
      </c>
      <c r="O47" s="32">
        <f>-表格1[[#This Row],[每月投入]]</f>
        <v>0</v>
      </c>
    </row>
    <row r="48" spans="1:15">
      <c r="A48" s="11">
        <v>40756</v>
      </c>
      <c r="B48" s="27">
        <v>15.09</v>
      </c>
      <c r="C48" s="13">
        <f>C47*(1+(表格1[[#This Row],[安本世界]]/B47-1))+表格1[[#This Row],[每月投入]]</f>
        <v>266887.0280735722</v>
      </c>
      <c r="D48" s="25" t="str">
        <f t="shared" si="2"/>
        <v/>
      </c>
      <c r="E48" s="13">
        <f>IF(表格1[[#This Row],[狀態]]="停利", H47+L47, H47)</f>
        <v>0</v>
      </c>
      <c r="F48" s="14">
        <f t="shared" si="0"/>
        <v>0</v>
      </c>
      <c r="G48" s="14">
        <f>IF(表格1[[#This Row],[狀態]]="停利",表格1[[#This Row],[期初現金餘額]]/再投入月數,IF(表格1[[#This Row],[期初現金餘額]]&gt;=G47,G47,表格1[[#This Row],[期初現金餘額]]))</f>
        <v>0</v>
      </c>
      <c r="H48" s="14">
        <f>表格1[[#This Row],[期初現金餘額]]-表格1[[#This Row],[再投資金額]]</f>
        <v>0</v>
      </c>
      <c r="I48" s="14">
        <f>IF(表格1[[#This Row],[狀態]]="停利", 表格1[[#This Row],[每月投入]]+表格1[[#This Row],[再投資金額]],I47+表格1[[#This Row],[每月投入]]+表格1[[#This Row],[再投資金額]])</f>
        <v>182700</v>
      </c>
      <c r="J48" s="29">
        <f>((表格1[[#This Row],[每月投入]]+表格1[[#This Row],[再投資金額]]))/(1+手續費)/表格1[[#This Row],[安本世界]]</f>
        <v>0</v>
      </c>
      <c r="K48" s="31">
        <f>IF(表格1[[#This Row],[狀態]]="停利", 表格1[[#This Row],[購買單位數]],K47+表格1[[#This Row],[購買單位數]])</f>
        <v>17424.975798644726</v>
      </c>
      <c r="L48" s="32">
        <f>表格1[[#This Row],[累積單位數]]*表格1[[#This Row],[安本世界]]</f>
        <v>262942.88480154891</v>
      </c>
      <c r="M48" s="33">
        <f>表格1[[#This Row],[投資淨值]]/表格1[[#This Row],[累計投入]]-1</f>
        <v>0.43920571867295521</v>
      </c>
      <c r="N48" s="32">
        <f>表格1[[#This Row],[期末現金餘額]]+表格1[[#This Row],[投資淨值]]</f>
        <v>262942.88480154891</v>
      </c>
      <c r="O48" s="32">
        <f>-表格1[[#This Row],[每月投入]]</f>
        <v>0</v>
      </c>
    </row>
    <row r="49" spans="1:15">
      <c r="A49" s="11">
        <v>40787</v>
      </c>
      <c r="B49" s="27">
        <v>14.07</v>
      </c>
      <c r="C49" s="13">
        <f>C48*(1+(表格1[[#This Row],[安本世界]]/B48-1))+表格1[[#This Row],[每月投入]]</f>
        <v>248846.95062923533</v>
      </c>
      <c r="D49" s="25" t="str">
        <f t="shared" si="2"/>
        <v/>
      </c>
      <c r="E49" s="13">
        <f>IF(表格1[[#This Row],[狀態]]="停利", H48+L48, H48)</f>
        <v>0</v>
      </c>
      <c r="F49" s="14">
        <f t="shared" si="0"/>
        <v>0</v>
      </c>
      <c r="G49" s="14">
        <f>IF(表格1[[#This Row],[狀態]]="停利",表格1[[#This Row],[期初現金餘額]]/再投入月數,IF(表格1[[#This Row],[期初現金餘額]]&gt;=G48,G48,表格1[[#This Row],[期初現金餘額]]))</f>
        <v>0</v>
      </c>
      <c r="H49" s="14">
        <f>表格1[[#This Row],[期初現金餘額]]-表格1[[#This Row],[再投資金額]]</f>
        <v>0</v>
      </c>
      <c r="I49" s="14">
        <f>IF(表格1[[#This Row],[狀態]]="停利", 表格1[[#This Row],[每月投入]]+表格1[[#This Row],[再投資金額]],I48+表格1[[#This Row],[每月投入]]+表格1[[#This Row],[再投資金額]])</f>
        <v>182700</v>
      </c>
      <c r="J49" s="29">
        <f>((表格1[[#This Row],[每月投入]]+表格1[[#This Row],[再投資金額]]))/(1+手續費)/表格1[[#This Row],[安本世界]]</f>
        <v>0</v>
      </c>
      <c r="K49" s="31">
        <f>IF(表格1[[#This Row],[狀態]]="停利", 表格1[[#This Row],[購買單位數]],K48+表格1[[#This Row],[購買單位數]])</f>
        <v>17424.975798644726</v>
      </c>
      <c r="L49" s="32">
        <f>表格1[[#This Row],[累積單位數]]*表格1[[#This Row],[安本世界]]</f>
        <v>245169.40948693128</v>
      </c>
      <c r="M49" s="33">
        <f>表格1[[#This Row],[投資淨值]]/表格1[[#This Row],[累計投入]]-1</f>
        <v>0.34192342357378913</v>
      </c>
      <c r="N49" s="32">
        <f>表格1[[#This Row],[期末現金餘額]]+表格1[[#This Row],[投資淨值]]</f>
        <v>245169.40948693128</v>
      </c>
      <c r="O49" s="32">
        <f>-表格1[[#This Row],[每月投入]]</f>
        <v>0</v>
      </c>
    </row>
    <row r="50" spans="1:15">
      <c r="A50" s="11">
        <v>40819</v>
      </c>
      <c r="B50" s="27">
        <v>12.75</v>
      </c>
      <c r="C50" s="13">
        <f>C49*(1+(表格1[[#This Row],[安本世界]]/B49-1))+表格1[[#This Row],[每月投入]]</f>
        <v>225500.96805421112</v>
      </c>
      <c r="D50" s="25" t="str">
        <f t="shared" si="2"/>
        <v/>
      </c>
      <c r="E50" s="13">
        <f>IF(表格1[[#This Row],[狀態]]="停利", H49+L49, H49)</f>
        <v>0</v>
      </c>
      <c r="F50" s="14">
        <f t="shared" si="0"/>
        <v>0</v>
      </c>
      <c r="G50" s="14">
        <f>IF(表格1[[#This Row],[狀態]]="停利",表格1[[#This Row],[期初現金餘額]]/再投入月數,IF(表格1[[#This Row],[期初現金餘額]]&gt;=G49,G49,表格1[[#This Row],[期初現金餘額]]))</f>
        <v>0</v>
      </c>
      <c r="H50" s="14">
        <f>表格1[[#This Row],[期初現金餘額]]-表格1[[#This Row],[再投資金額]]</f>
        <v>0</v>
      </c>
      <c r="I50" s="14">
        <f>IF(表格1[[#This Row],[狀態]]="停利", 表格1[[#This Row],[每月投入]]+表格1[[#This Row],[再投資金額]],I49+表格1[[#This Row],[每月投入]]+表格1[[#This Row],[再投資金額]])</f>
        <v>182700</v>
      </c>
      <c r="J50" s="29">
        <f>((表格1[[#This Row],[每月投入]]+表格1[[#This Row],[再投資金額]]))/(1+手續費)/表格1[[#This Row],[安本世界]]</f>
        <v>0</v>
      </c>
      <c r="K50" s="31">
        <f>IF(表格1[[#This Row],[狀態]]="停利", 表格1[[#This Row],[購買單位數]],K49+表格1[[#This Row],[購買單位數]])</f>
        <v>17424.975798644726</v>
      </c>
      <c r="L50" s="32">
        <f>表格1[[#This Row],[累積單位數]]*表格1[[#This Row],[安本世界]]</f>
        <v>222168.44143272025</v>
      </c>
      <c r="M50" s="33">
        <f>表格1[[#This Row],[投資淨值]]/表格1[[#This Row],[累計投入]]-1</f>
        <v>0.21602868873957437</v>
      </c>
      <c r="N50" s="32">
        <f>表格1[[#This Row],[期末現金餘額]]+表格1[[#This Row],[投資淨值]]</f>
        <v>222168.44143272025</v>
      </c>
      <c r="O50" s="32">
        <f>-表格1[[#This Row],[每月投入]]</f>
        <v>0</v>
      </c>
    </row>
    <row r="51" spans="1:15">
      <c r="A51" s="11">
        <v>40849</v>
      </c>
      <c r="B51" s="27">
        <v>13.8</v>
      </c>
      <c r="C51" s="13">
        <f>C50*(1+(表格1[[#This Row],[安本世界]]/B50-1))+表格1[[#This Row],[每月投入]]</f>
        <v>244071.63601161676</v>
      </c>
      <c r="D51" s="25" t="str">
        <f t="shared" si="2"/>
        <v/>
      </c>
      <c r="E51" s="13">
        <f>IF(表格1[[#This Row],[狀態]]="停利", H50+L50, H50)</f>
        <v>0</v>
      </c>
      <c r="F51" s="14">
        <f t="shared" si="0"/>
        <v>0</v>
      </c>
      <c r="G51" s="14">
        <f>IF(表格1[[#This Row],[狀態]]="停利",表格1[[#This Row],[期初現金餘額]]/再投入月數,IF(表格1[[#This Row],[期初現金餘額]]&gt;=G50,G50,表格1[[#This Row],[期初現金餘額]]))</f>
        <v>0</v>
      </c>
      <c r="H51" s="14">
        <f>表格1[[#This Row],[期初現金餘額]]-表格1[[#This Row],[再投資金額]]</f>
        <v>0</v>
      </c>
      <c r="I51" s="14">
        <f>IF(表格1[[#This Row],[狀態]]="停利", 表格1[[#This Row],[每月投入]]+表格1[[#This Row],[再投資金額]],I50+表格1[[#This Row],[每月投入]]+表格1[[#This Row],[再投資金額]])</f>
        <v>182700</v>
      </c>
      <c r="J51" s="29">
        <f>((表格1[[#This Row],[每月投入]]+表格1[[#This Row],[再投資金額]]))/(1+手續費)/表格1[[#This Row],[安本世界]]</f>
        <v>0</v>
      </c>
      <c r="K51" s="31">
        <f>IF(表格1[[#This Row],[狀態]]="停利", 表格1[[#This Row],[購買單位數]],K50+表格1[[#This Row],[購買單位數]])</f>
        <v>17424.975798644726</v>
      </c>
      <c r="L51" s="32">
        <f>表格1[[#This Row],[累積單位數]]*表格1[[#This Row],[安本世界]]</f>
        <v>240464.66602129722</v>
      </c>
      <c r="M51" s="33">
        <f>表格1[[#This Row],[投資淨值]]/表格1[[#This Row],[累計投入]]-1</f>
        <v>0.31617222781224541</v>
      </c>
      <c r="N51" s="32">
        <f>表格1[[#This Row],[期末現金餘額]]+表格1[[#This Row],[投資淨值]]</f>
        <v>240464.66602129722</v>
      </c>
      <c r="O51" s="32">
        <f>-表格1[[#This Row],[每月投入]]</f>
        <v>0</v>
      </c>
    </row>
    <row r="52" spans="1:15">
      <c r="A52" s="11">
        <v>40878</v>
      </c>
      <c r="B52" s="27">
        <v>14.096299999999999</v>
      </c>
      <c r="C52" s="13">
        <f>C51*(1+(表格1[[#This Row],[安本世界]]/B51-1))+表格1[[#This Row],[每月投入]]</f>
        <v>249312.10164569222</v>
      </c>
      <c r="D52" s="25" t="str">
        <f t="shared" si="2"/>
        <v/>
      </c>
      <c r="E52" s="13">
        <f>IF(表格1[[#This Row],[狀態]]="停利", H51+L51, H51)</f>
        <v>0</v>
      </c>
      <c r="F52" s="14">
        <f t="shared" si="0"/>
        <v>0</v>
      </c>
      <c r="G52" s="14">
        <f>IF(表格1[[#This Row],[狀態]]="停利",表格1[[#This Row],[期初現金餘額]]/再投入月數,IF(表格1[[#This Row],[期初現金餘額]]&gt;=G51,G51,表格1[[#This Row],[期初現金餘額]]))</f>
        <v>0</v>
      </c>
      <c r="H52" s="14">
        <f>表格1[[#This Row],[期初現金餘額]]-表格1[[#This Row],[再投資金額]]</f>
        <v>0</v>
      </c>
      <c r="I52" s="14">
        <f>IF(表格1[[#This Row],[狀態]]="停利", 表格1[[#This Row],[每月投入]]+表格1[[#This Row],[再投資金額]],I51+表格1[[#This Row],[每月投入]]+表格1[[#This Row],[再投資金額]])</f>
        <v>182700</v>
      </c>
      <c r="J52" s="29">
        <f>((表格1[[#This Row],[每月投入]]+表格1[[#This Row],[再投資金額]]))/(1+手續費)/表格1[[#This Row],[安本世界]]</f>
        <v>0</v>
      </c>
      <c r="K52" s="31">
        <f>IF(表格1[[#This Row],[狀態]]="停利", 表格1[[#This Row],[購買單位數]],K51+表格1[[#This Row],[購買單位數]])</f>
        <v>17424.975798644726</v>
      </c>
      <c r="L52" s="32">
        <f>表格1[[#This Row],[累積單位數]]*表格1[[#This Row],[安本世界]]</f>
        <v>245627.68635043563</v>
      </c>
      <c r="M52" s="33">
        <f>表格1[[#This Row],[投資淨值]]/表格1[[#This Row],[累計投入]]-1</f>
        <v>0.34443178079056169</v>
      </c>
      <c r="N52" s="32">
        <f>表格1[[#This Row],[期末現金餘額]]+表格1[[#This Row],[投資淨值]]</f>
        <v>245627.68635043563</v>
      </c>
      <c r="O52" s="32">
        <f>-表格1[[#This Row],[每月投入]]</f>
        <v>0</v>
      </c>
    </row>
    <row r="53" spans="1:15">
      <c r="A53" s="11">
        <v>40910</v>
      </c>
      <c r="B53" s="27">
        <v>14.0077</v>
      </c>
      <c r="C53" s="13">
        <f>C52*(1+(表格1[[#This Row],[安本世界]]/B52-1))+表格1[[#This Row],[每月投入]]</f>
        <v>247745.09099709592</v>
      </c>
      <c r="D53" s="25" t="str">
        <f t="shared" si="2"/>
        <v/>
      </c>
      <c r="E53" s="13">
        <f>IF(表格1[[#This Row],[狀態]]="停利", H52+L52, H52)</f>
        <v>0</v>
      </c>
      <c r="F53" s="14">
        <f t="shared" si="0"/>
        <v>0</v>
      </c>
      <c r="G53" s="14">
        <f>IF(表格1[[#This Row],[狀態]]="停利",表格1[[#This Row],[期初現金餘額]]/再投入月數,IF(表格1[[#This Row],[期初現金餘額]]&gt;=G52,G52,表格1[[#This Row],[期初現金餘額]]))</f>
        <v>0</v>
      </c>
      <c r="H53" s="14">
        <f>表格1[[#This Row],[期初現金餘額]]-表格1[[#This Row],[再投資金額]]</f>
        <v>0</v>
      </c>
      <c r="I53" s="14">
        <f>IF(表格1[[#This Row],[狀態]]="停利", 表格1[[#This Row],[每月投入]]+表格1[[#This Row],[再投資金額]],I52+表格1[[#This Row],[每月投入]]+表格1[[#This Row],[再投資金額]])</f>
        <v>182700</v>
      </c>
      <c r="J53" s="29">
        <f>((表格1[[#This Row],[每月投入]]+表格1[[#This Row],[再投資金額]]))/(1+手續費)/表格1[[#This Row],[安本世界]]</f>
        <v>0</v>
      </c>
      <c r="K53" s="31">
        <f>IF(表格1[[#This Row],[狀態]]="停利", 表格1[[#This Row],[購買單位數]],K52+表格1[[#This Row],[購買單位數]])</f>
        <v>17424.975798644726</v>
      </c>
      <c r="L53" s="32">
        <f>表格1[[#This Row],[累積單位數]]*表格1[[#This Row],[安本世界]]</f>
        <v>244083.83349467572</v>
      </c>
      <c r="M53" s="33">
        <f>表格1[[#This Row],[投資淨值]]/表格1[[#This Row],[累計投入]]-1</f>
        <v>0.33598157358881076</v>
      </c>
      <c r="N53" s="32">
        <f>表格1[[#This Row],[期末現金餘額]]+表格1[[#This Row],[投資淨值]]</f>
        <v>244083.83349467572</v>
      </c>
      <c r="O53" s="32">
        <f>-表格1[[#This Row],[每月投入]]</f>
        <v>0</v>
      </c>
    </row>
    <row r="54" spans="1:15">
      <c r="A54" s="11">
        <v>40940</v>
      </c>
      <c r="B54" s="27">
        <v>14.4512</v>
      </c>
      <c r="C54" s="13">
        <f>C53*(1+(表格1[[#This Row],[安本世界]]/B53-1))+表格1[[#This Row],[每月投入]]</f>
        <v>255588.98741529536</v>
      </c>
      <c r="D54" s="25" t="str">
        <f t="shared" si="2"/>
        <v/>
      </c>
      <c r="E54" s="13">
        <f>IF(表格1[[#This Row],[狀態]]="停利", H53+L53, H53)</f>
        <v>0</v>
      </c>
      <c r="F54" s="14">
        <f t="shared" si="0"/>
        <v>0</v>
      </c>
      <c r="G54" s="14">
        <f>IF(表格1[[#This Row],[狀態]]="停利",表格1[[#This Row],[期初現金餘額]]/再投入月數,IF(表格1[[#This Row],[期初現金餘額]]&gt;=G53,G53,表格1[[#This Row],[期初現金餘額]]))</f>
        <v>0</v>
      </c>
      <c r="H54" s="14">
        <f>表格1[[#This Row],[期初現金餘額]]-表格1[[#This Row],[再投資金額]]</f>
        <v>0</v>
      </c>
      <c r="I54" s="14">
        <f>IF(表格1[[#This Row],[狀態]]="停利", 表格1[[#This Row],[每月投入]]+表格1[[#This Row],[再投資金額]],I53+表格1[[#This Row],[每月投入]]+表格1[[#This Row],[再投資金額]])</f>
        <v>182700</v>
      </c>
      <c r="J54" s="29">
        <f>((表格1[[#This Row],[每月投入]]+表格1[[#This Row],[再投資金額]]))/(1+手續費)/表格1[[#This Row],[安本世界]]</f>
        <v>0</v>
      </c>
      <c r="K54" s="31">
        <f>IF(表格1[[#This Row],[狀態]]="停利", 表格1[[#This Row],[購買單位數]],K53+表格1[[#This Row],[購買單位數]])</f>
        <v>17424.975798644726</v>
      </c>
      <c r="L54" s="32">
        <f>表格1[[#This Row],[累積單位數]]*表格1[[#This Row],[安本世界]]</f>
        <v>251811.81026137466</v>
      </c>
      <c r="M54" s="33">
        <f>表格1[[#This Row],[投資淨值]]/表格1[[#This Row],[累計投入]]-1</f>
        <v>0.37828029699712462</v>
      </c>
      <c r="N54" s="32">
        <f>表格1[[#This Row],[期末現金餘額]]+表格1[[#This Row],[投資淨值]]</f>
        <v>251811.81026137466</v>
      </c>
      <c r="O54" s="32">
        <f>-表格1[[#This Row],[每月投入]]</f>
        <v>0</v>
      </c>
    </row>
    <row r="55" spans="1:15">
      <c r="A55" s="11">
        <v>40969</v>
      </c>
      <c r="B55" s="27">
        <v>15.022</v>
      </c>
      <c r="C55" s="13">
        <f>C54*(1+(表格1[[#This Row],[安本世界]]/B54-1))+表格1[[#This Row],[每月投入]]</f>
        <v>265684.35624394973</v>
      </c>
      <c r="D55" s="25" t="str">
        <f t="shared" si="2"/>
        <v/>
      </c>
      <c r="E55" s="13">
        <f>IF(表格1[[#This Row],[狀態]]="停利", H54+L54, H54)</f>
        <v>0</v>
      </c>
      <c r="F55" s="14">
        <f t="shared" si="0"/>
        <v>0</v>
      </c>
      <c r="G55" s="14">
        <f>IF(表格1[[#This Row],[狀態]]="停利",表格1[[#This Row],[期初現金餘額]]/再投入月數,IF(表格1[[#This Row],[期初現金餘額]]&gt;=G54,G54,表格1[[#This Row],[期初現金餘額]]))</f>
        <v>0</v>
      </c>
      <c r="H55" s="14">
        <f>表格1[[#This Row],[期初現金餘額]]-表格1[[#This Row],[再投資金額]]</f>
        <v>0</v>
      </c>
      <c r="I55" s="14">
        <f>IF(表格1[[#This Row],[狀態]]="停利", 表格1[[#This Row],[每月投入]]+表格1[[#This Row],[再投資金額]],I54+表格1[[#This Row],[每月投入]]+表格1[[#This Row],[再投資金額]])</f>
        <v>182700</v>
      </c>
      <c r="J55" s="29">
        <f>((表格1[[#This Row],[每月投入]]+表格1[[#This Row],[再投資金額]]))/(1+手續費)/表格1[[#This Row],[安本世界]]</f>
        <v>0</v>
      </c>
      <c r="K55" s="31">
        <f>IF(表格1[[#This Row],[狀態]]="停利", 表格1[[#This Row],[購買單位數]],K54+表格1[[#This Row],[購買單位數]])</f>
        <v>17424.975798644726</v>
      </c>
      <c r="L55" s="32">
        <f>表格1[[#This Row],[累積單位數]]*表格1[[#This Row],[安本世界]]</f>
        <v>261757.98644724107</v>
      </c>
      <c r="M55" s="33">
        <f>表格1[[#This Row],[投資淨值]]/表格1[[#This Row],[累計投入]]-1</f>
        <v>0.43272023233301082</v>
      </c>
      <c r="N55" s="32">
        <f>表格1[[#This Row],[期末現金餘額]]+表格1[[#This Row],[投資淨值]]</f>
        <v>261757.98644724107</v>
      </c>
      <c r="O55" s="32">
        <f>-表格1[[#This Row],[每月投入]]</f>
        <v>0</v>
      </c>
    </row>
    <row r="56" spans="1:15">
      <c r="A56" s="11">
        <v>41001</v>
      </c>
      <c r="B56" s="27">
        <v>15.2318</v>
      </c>
      <c r="C56" s="13">
        <f>C55*(1+(表格1[[#This Row],[安本世界]]/B55-1))+表格1[[#This Row],[每月投入]]</f>
        <v>269394.9525653437</v>
      </c>
      <c r="D56" s="25" t="str">
        <f t="shared" si="2"/>
        <v/>
      </c>
      <c r="E56" s="13">
        <f>IF(表格1[[#This Row],[狀態]]="停利", H55+L55, H55)</f>
        <v>0</v>
      </c>
      <c r="F56" s="14">
        <f t="shared" si="0"/>
        <v>0</v>
      </c>
      <c r="G56" s="14">
        <f>IF(表格1[[#This Row],[狀態]]="停利",表格1[[#This Row],[期初現金餘額]]/再投入月數,IF(表格1[[#This Row],[期初現金餘額]]&gt;=G55,G55,表格1[[#This Row],[期初現金餘額]]))</f>
        <v>0</v>
      </c>
      <c r="H56" s="14">
        <f>表格1[[#This Row],[期初現金餘額]]-表格1[[#This Row],[再投資金額]]</f>
        <v>0</v>
      </c>
      <c r="I56" s="14">
        <f>IF(表格1[[#This Row],[狀態]]="停利", 表格1[[#This Row],[每月投入]]+表格1[[#This Row],[再投資金額]],I55+表格1[[#This Row],[每月投入]]+表格1[[#This Row],[再投資金額]])</f>
        <v>182700</v>
      </c>
      <c r="J56" s="29">
        <f>((表格1[[#This Row],[每月投入]]+表格1[[#This Row],[再投資金額]]))/(1+手續費)/表格1[[#This Row],[安本世界]]</f>
        <v>0</v>
      </c>
      <c r="K56" s="31">
        <f>IF(表格1[[#This Row],[狀態]]="停利", 表格1[[#This Row],[購買單位數]],K55+表格1[[#This Row],[購買單位數]])</f>
        <v>17424.975798644726</v>
      </c>
      <c r="L56" s="32">
        <f>表格1[[#This Row],[累積單位數]]*表格1[[#This Row],[安本世界]]</f>
        <v>265413.74636979675</v>
      </c>
      <c r="M56" s="33">
        <f>表格1[[#This Row],[投資淨值]]/表格1[[#This Row],[累計投入]]-1</f>
        <v>0.45272986518772163</v>
      </c>
      <c r="N56" s="32">
        <f>表格1[[#This Row],[期末現金餘額]]+表格1[[#This Row],[投資淨值]]</f>
        <v>265413.74636979675</v>
      </c>
      <c r="O56" s="32">
        <f>-表格1[[#This Row],[每月投入]]</f>
        <v>0</v>
      </c>
    </row>
    <row r="57" spans="1:15">
      <c r="A57" s="11">
        <v>41031</v>
      </c>
      <c r="B57" s="27">
        <v>15.208299999999999</v>
      </c>
      <c r="C57" s="13">
        <f>C56*(1+(表格1[[#This Row],[安本世界]]/B56-1))+表格1[[#This Row],[每月投入]]</f>
        <v>268979.3233301065</v>
      </c>
      <c r="D57" s="25" t="str">
        <f t="shared" si="2"/>
        <v/>
      </c>
      <c r="E57" s="13">
        <f>IF(表格1[[#This Row],[狀態]]="停利", H56+L56, H56)</f>
        <v>0</v>
      </c>
      <c r="F57" s="14">
        <f t="shared" si="0"/>
        <v>0</v>
      </c>
      <c r="G57" s="14">
        <f>IF(表格1[[#This Row],[狀態]]="停利",表格1[[#This Row],[期初現金餘額]]/再投入月數,IF(表格1[[#This Row],[期初現金餘額]]&gt;=G56,G56,表格1[[#This Row],[期初現金餘額]]))</f>
        <v>0</v>
      </c>
      <c r="H57" s="14">
        <f>表格1[[#This Row],[期初現金餘額]]-表格1[[#This Row],[再投資金額]]</f>
        <v>0</v>
      </c>
      <c r="I57" s="14">
        <f>IF(表格1[[#This Row],[狀態]]="停利", 表格1[[#This Row],[每月投入]]+表格1[[#This Row],[再投資金額]],I56+表格1[[#This Row],[每月投入]]+表格1[[#This Row],[再投資金額]])</f>
        <v>182700</v>
      </c>
      <c r="J57" s="29">
        <f>((表格1[[#This Row],[每月投入]]+表格1[[#This Row],[再投資金額]]))/(1+手續費)/表格1[[#This Row],[安本世界]]</f>
        <v>0</v>
      </c>
      <c r="K57" s="31">
        <f>IF(表格1[[#This Row],[狀態]]="停利", 表格1[[#This Row],[購買單位數]],K56+表格1[[#This Row],[購買單位數]])</f>
        <v>17424.975798644726</v>
      </c>
      <c r="L57" s="32">
        <f>表格1[[#This Row],[累積單位數]]*表格1[[#This Row],[安本世界]]</f>
        <v>265004.25943852856</v>
      </c>
      <c r="M57" s="33">
        <f>表格1[[#This Row],[投資淨值]]/表格1[[#This Row],[累計投入]]-1</f>
        <v>0.45048855740847604</v>
      </c>
      <c r="N57" s="32">
        <f>表格1[[#This Row],[期末現金餘額]]+表格1[[#This Row],[投資淨值]]</f>
        <v>265004.25943852856</v>
      </c>
      <c r="O57" s="32">
        <f>-表格1[[#This Row],[每月投入]]</f>
        <v>0</v>
      </c>
    </row>
    <row r="58" spans="1:15">
      <c r="A58" s="11">
        <v>41061</v>
      </c>
      <c r="B58" s="27">
        <v>13.727600000000001</v>
      </c>
      <c r="C58" s="13">
        <f>C57*(1+(表格1[[#This Row],[安本世界]]/B57-1))+表格1[[#This Row],[每月投入]]</f>
        <v>242791.14424007747</v>
      </c>
      <c r="D58" s="25" t="str">
        <f t="shared" si="2"/>
        <v/>
      </c>
      <c r="E58" s="13">
        <f>IF(表格1[[#This Row],[狀態]]="停利", H57+L57, H57)</f>
        <v>0</v>
      </c>
      <c r="F58" s="14">
        <f t="shared" si="0"/>
        <v>0</v>
      </c>
      <c r="G58" s="14">
        <f>IF(表格1[[#This Row],[狀態]]="停利",表格1[[#This Row],[期初現金餘額]]/再投入月數,IF(表格1[[#This Row],[期初現金餘額]]&gt;=G57,G57,表格1[[#This Row],[期初現金餘額]]))</f>
        <v>0</v>
      </c>
      <c r="H58" s="14">
        <f>表格1[[#This Row],[期初現金餘額]]-表格1[[#This Row],[再投資金額]]</f>
        <v>0</v>
      </c>
      <c r="I58" s="14">
        <f>IF(表格1[[#This Row],[狀態]]="停利", 表格1[[#This Row],[每月投入]]+表格1[[#This Row],[再投資金額]],I57+表格1[[#This Row],[每月投入]]+表格1[[#This Row],[再投資金額]])</f>
        <v>182700</v>
      </c>
      <c r="J58" s="29">
        <f>((表格1[[#This Row],[每月投入]]+表格1[[#This Row],[再投資金額]]))/(1+手續費)/表格1[[#This Row],[安本世界]]</f>
        <v>0</v>
      </c>
      <c r="K58" s="31">
        <f>IF(表格1[[#This Row],[狀態]]="停利", 表格1[[#This Row],[購買單位數]],K57+表格1[[#This Row],[購買單位數]])</f>
        <v>17424.975798644726</v>
      </c>
      <c r="L58" s="32">
        <f>表格1[[#This Row],[累積單位數]]*表格1[[#This Row],[安本世界]]</f>
        <v>239203.09777347534</v>
      </c>
      <c r="M58" s="33">
        <f>表格1[[#This Row],[投資淨值]]/表格1[[#This Row],[累計投入]]-1</f>
        <v>0.30926709235618688</v>
      </c>
      <c r="N58" s="32">
        <f>表格1[[#This Row],[期末現金餘額]]+表格1[[#This Row],[投資淨值]]</f>
        <v>239203.09777347534</v>
      </c>
      <c r="O58" s="32">
        <f>-表格1[[#This Row],[每月投入]]</f>
        <v>0</v>
      </c>
    </row>
    <row r="59" spans="1:15">
      <c r="A59" s="11">
        <v>41092</v>
      </c>
      <c r="B59" s="27">
        <v>14.687799999999999</v>
      </c>
      <c r="C59" s="13">
        <f>C58*(1+(表格1[[#This Row],[安本世界]]/B58-1))+表格1[[#This Row],[每月投入]]</f>
        <v>259773.57792836401</v>
      </c>
      <c r="D59" s="25" t="str">
        <f t="shared" si="2"/>
        <v/>
      </c>
      <c r="E59" s="13">
        <f>IF(表格1[[#This Row],[狀態]]="停利", H58+L58, H58)</f>
        <v>0</v>
      </c>
      <c r="F59" s="14">
        <f t="shared" si="0"/>
        <v>0</v>
      </c>
      <c r="G59" s="14">
        <f>IF(表格1[[#This Row],[狀態]]="停利",表格1[[#This Row],[期初現金餘額]]/再投入月數,IF(表格1[[#This Row],[期初現金餘額]]&gt;=G58,G58,表格1[[#This Row],[期初現金餘額]]))</f>
        <v>0</v>
      </c>
      <c r="H59" s="14">
        <f>表格1[[#This Row],[期初現金餘額]]-表格1[[#This Row],[再投資金額]]</f>
        <v>0</v>
      </c>
      <c r="I59" s="14">
        <f>IF(表格1[[#This Row],[狀態]]="停利", 表格1[[#This Row],[每月投入]]+表格1[[#This Row],[再投資金額]],I58+表格1[[#This Row],[每月投入]]+表格1[[#This Row],[再投資金額]])</f>
        <v>182700</v>
      </c>
      <c r="J59" s="29">
        <f>((表格1[[#This Row],[每月投入]]+表格1[[#This Row],[再投資金額]]))/(1+手續費)/表格1[[#This Row],[安本世界]]</f>
        <v>0</v>
      </c>
      <c r="K59" s="31">
        <f>IF(表格1[[#This Row],[狀態]]="停利", 表格1[[#This Row],[購買單位數]],K58+表格1[[#This Row],[購買單位數]])</f>
        <v>17424.975798644726</v>
      </c>
      <c r="L59" s="32">
        <f>表格1[[#This Row],[累積單位數]]*表格1[[#This Row],[安本世界]]</f>
        <v>255934.559535334</v>
      </c>
      <c r="M59" s="33">
        <f>表格1[[#This Row],[投資淨值]]/表格1[[#This Row],[累計投入]]-1</f>
        <v>0.4008459744681665</v>
      </c>
      <c r="N59" s="32">
        <f>表格1[[#This Row],[期末現金餘額]]+表格1[[#This Row],[投資淨值]]</f>
        <v>255934.559535334</v>
      </c>
      <c r="O59" s="32">
        <f>-表格1[[#This Row],[每月投入]]</f>
        <v>0</v>
      </c>
    </row>
    <row r="60" spans="1:15">
      <c r="A60" s="11">
        <v>41122</v>
      </c>
      <c r="B60" s="27">
        <v>14.9861</v>
      </c>
      <c r="C60" s="13">
        <f>C59*(1+(表格1[[#This Row],[安本世界]]/B59-1))+表格1[[#This Row],[每月投入]]</f>
        <v>265049.41626331082</v>
      </c>
      <c r="D60" s="25" t="str">
        <f t="shared" si="2"/>
        <v/>
      </c>
      <c r="E60" s="13">
        <f>IF(表格1[[#This Row],[狀態]]="停利", H59+L59, H59)</f>
        <v>0</v>
      </c>
      <c r="F60" s="14">
        <f t="shared" si="0"/>
        <v>0</v>
      </c>
      <c r="G60" s="14">
        <f>IF(表格1[[#This Row],[狀態]]="停利",表格1[[#This Row],[期初現金餘額]]/再投入月數,IF(表格1[[#This Row],[期初現金餘額]]&gt;=G59,G59,表格1[[#This Row],[期初現金餘額]]))</f>
        <v>0</v>
      </c>
      <c r="H60" s="14">
        <f>表格1[[#This Row],[期初現金餘額]]-表格1[[#This Row],[再投資金額]]</f>
        <v>0</v>
      </c>
      <c r="I60" s="14">
        <f>IF(表格1[[#This Row],[狀態]]="停利", 表格1[[#This Row],[每月投入]]+表格1[[#This Row],[再投資金額]],I59+表格1[[#This Row],[每月投入]]+表格1[[#This Row],[再投資金額]])</f>
        <v>182700</v>
      </c>
      <c r="J60" s="29">
        <f>((表格1[[#This Row],[每月投入]]+表格1[[#This Row],[再投資金額]]))/(1+手續費)/表格1[[#This Row],[安本世界]]</f>
        <v>0</v>
      </c>
      <c r="K60" s="31">
        <f>IF(表格1[[#This Row],[狀態]]="停利", 表格1[[#This Row],[購買單位數]],K59+表格1[[#This Row],[購買單位數]])</f>
        <v>17424.975798644726</v>
      </c>
      <c r="L60" s="32">
        <f>表格1[[#This Row],[累積單位數]]*表格1[[#This Row],[安本世界]]</f>
        <v>261132.42981606972</v>
      </c>
      <c r="M60" s="33">
        <f>表格1[[#This Row],[投資淨值]]/表格1[[#This Row],[累計投入]]-1</f>
        <v>0.42929627704471662</v>
      </c>
      <c r="N60" s="32">
        <f>表格1[[#This Row],[期末現金餘額]]+表格1[[#This Row],[投資淨值]]</f>
        <v>261132.42981606972</v>
      </c>
      <c r="O60" s="32">
        <f>-表格1[[#This Row],[每月投入]]</f>
        <v>0</v>
      </c>
    </row>
    <row r="61" spans="1:15">
      <c r="A61" s="11">
        <v>41155</v>
      </c>
      <c r="B61" s="27">
        <v>15.1747</v>
      </c>
      <c r="C61" s="13">
        <f>C60*(1+(表格1[[#This Row],[安本世界]]/B60-1))+表格1[[#This Row],[每月投入]]</f>
        <v>268385.06195546954</v>
      </c>
      <c r="D61" s="25" t="str">
        <f t="shared" si="2"/>
        <v/>
      </c>
      <c r="E61" s="13">
        <f>IF(表格1[[#This Row],[狀態]]="停利", H60+L60, H60)</f>
        <v>0</v>
      </c>
      <c r="F61" s="14">
        <f t="shared" si="0"/>
        <v>0</v>
      </c>
      <c r="G61" s="14">
        <f>IF(表格1[[#This Row],[狀態]]="停利",表格1[[#This Row],[期初現金餘額]]/再投入月數,IF(表格1[[#This Row],[期初現金餘額]]&gt;=G60,G60,表格1[[#This Row],[期初現金餘額]]))</f>
        <v>0</v>
      </c>
      <c r="H61" s="14">
        <f>表格1[[#This Row],[期初現金餘額]]-表格1[[#This Row],[再投資金額]]</f>
        <v>0</v>
      </c>
      <c r="I61" s="14">
        <f>IF(表格1[[#This Row],[狀態]]="停利", 表格1[[#This Row],[每月投入]]+表格1[[#This Row],[再投資金額]],I60+表格1[[#This Row],[每月投入]]+表格1[[#This Row],[再投資金額]])</f>
        <v>182700</v>
      </c>
      <c r="J61" s="29">
        <f>((表格1[[#This Row],[每月投入]]+表格1[[#This Row],[再投資金額]]))/(1+手續費)/表格1[[#This Row],[安本世界]]</f>
        <v>0</v>
      </c>
      <c r="K61" s="31">
        <f>IF(表格1[[#This Row],[狀態]]="停利", 表格1[[#This Row],[購買單位數]],K60+表格1[[#This Row],[購買單位數]])</f>
        <v>17424.975798644726</v>
      </c>
      <c r="L61" s="32">
        <f>表格1[[#This Row],[累積單位數]]*表格1[[#This Row],[安本世界]]</f>
        <v>264418.78025169409</v>
      </c>
      <c r="M61" s="33">
        <f>表格1[[#This Row],[投資淨值]]/表格1[[#This Row],[累計投入]]-1</f>
        <v>0.44728396415815053</v>
      </c>
      <c r="N61" s="32">
        <f>表格1[[#This Row],[期末現金餘額]]+表格1[[#This Row],[投資淨值]]</f>
        <v>264418.78025169409</v>
      </c>
      <c r="O61" s="32">
        <f>-表格1[[#This Row],[每月投入]]</f>
        <v>0</v>
      </c>
    </row>
    <row r="62" spans="1:15">
      <c r="A62" s="11">
        <v>41183</v>
      </c>
      <c r="B62" s="27">
        <v>15.5702</v>
      </c>
      <c r="C62" s="13">
        <f>C61*(1+(表格1[[#This Row],[安本世界]]/B61-1))+表格1[[#This Row],[每月投入]]</f>
        <v>275380.01355275902</v>
      </c>
      <c r="D62" s="25" t="str">
        <f t="shared" si="2"/>
        <v/>
      </c>
      <c r="E62" s="13">
        <f>IF(表格1[[#This Row],[狀態]]="停利", H61+L61, H61)</f>
        <v>0</v>
      </c>
      <c r="F62" s="14">
        <f t="shared" si="0"/>
        <v>0</v>
      </c>
      <c r="G62" s="14">
        <f>IF(表格1[[#This Row],[狀態]]="停利",表格1[[#This Row],[期初現金餘額]]/再投入月數,IF(表格1[[#This Row],[期初現金餘額]]&gt;=G61,G61,表格1[[#This Row],[期初現金餘額]]))</f>
        <v>0</v>
      </c>
      <c r="H62" s="14">
        <f>表格1[[#This Row],[期初現金餘額]]-表格1[[#This Row],[再投資金額]]</f>
        <v>0</v>
      </c>
      <c r="I62" s="14">
        <f>IF(表格1[[#This Row],[狀態]]="停利", 表格1[[#This Row],[每月投入]]+表格1[[#This Row],[再投資金額]],I61+表格1[[#This Row],[每月投入]]+表格1[[#This Row],[再投資金額]])</f>
        <v>182700</v>
      </c>
      <c r="J62" s="29">
        <f>((表格1[[#This Row],[每月投入]]+表格1[[#This Row],[再投資金額]]))/(1+手續費)/表格1[[#This Row],[安本世界]]</f>
        <v>0</v>
      </c>
      <c r="K62" s="31">
        <f>IF(表格1[[#This Row],[狀態]]="停利", 表格1[[#This Row],[購買單位數]],K61+表格1[[#This Row],[購買單位數]])</f>
        <v>17424.975798644726</v>
      </c>
      <c r="L62" s="32">
        <f>表格1[[#This Row],[累積單位數]]*表格1[[#This Row],[安本世界]]</f>
        <v>271310.35818005813</v>
      </c>
      <c r="M62" s="33">
        <f>表格1[[#This Row],[投資淨值]]/表格1[[#This Row],[累計投入]]-1</f>
        <v>0.48500469720885686</v>
      </c>
      <c r="N62" s="32">
        <f>表格1[[#This Row],[期末現金餘額]]+表格1[[#This Row],[投資淨值]]</f>
        <v>271310.35818005813</v>
      </c>
      <c r="O62" s="32">
        <f>-表格1[[#This Row],[每月投入]]</f>
        <v>0</v>
      </c>
    </row>
    <row r="63" spans="1:15">
      <c r="A63" s="11">
        <v>41215</v>
      </c>
      <c r="B63" s="27">
        <v>15.5146</v>
      </c>
      <c r="C63" s="13">
        <f>C62*(1+(表格1[[#This Row],[安本世界]]/B62-1))+表格1[[#This Row],[每月投入]]</f>
        <v>274396.65246853832</v>
      </c>
      <c r="D63" s="25" t="str">
        <f t="shared" si="2"/>
        <v/>
      </c>
      <c r="E63" s="13">
        <f>IF(表格1[[#This Row],[狀態]]="停利", H62+L62, H62)</f>
        <v>0</v>
      </c>
      <c r="F63" s="14">
        <f t="shared" si="0"/>
        <v>0</v>
      </c>
      <c r="G63" s="14">
        <f>IF(表格1[[#This Row],[狀態]]="停利",表格1[[#This Row],[期初現金餘額]]/再投入月數,IF(表格1[[#This Row],[期初現金餘額]]&gt;=G62,G62,表格1[[#This Row],[期初現金餘額]]))</f>
        <v>0</v>
      </c>
      <c r="H63" s="14">
        <f>表格1[[#This Row],[期初現金餘額]]-表格1[[#This Row],[再投資金額]]</f>
        <v>0</v>
      </c>
      <c r="I63" s="14">
        <f>IF(表格1[[#This Row],[狀態]]="停利", 表格1[[#This Row],[每月投入]]+表格1[[#This Row],[再投資金額]],I62+表格1[[#This Row],[每月投入]]+表格1[[#This Row],[再投資金額]])</f>
        <v>182700</v>
      </c>
      <c r="J63" s="29">
        <f>((表格1[[#This Row],[每月投入]]+表格1[[#This Row],[再投資金額]]))/(1+手續費)/表格1[[#This Row],[安本世界]]</f>
        <v>0</v>
      </c>
      <c r="K63" s="31">
        <f>IF(表格1[[#This Row],[狀態]]="停利", 表格1[[#This Row],[購買單位數]],K62+表格1[[#This Row],[購買單位數]])</f>
        <v>17424.975798644726</v>
      </c>
      <c r="L63" s="32">
        <f>表格1[[#This Row],[累積單位數]]*表格1[[#This Row],[安本世界]]</f>
        <v>270341.52952565346</v>
      </c>
      <c r="M63" s="33">
        <f>表格1[[#This Row],[投資淨值]]/表格1[[#This Row],[累計投入]]-1</f>
        <v>0.47970185837796087</v>
      </c>
      <c r="N63" s="32">
        <f>表格1[[#This Row],[期末現金餘額]]+表格1[[#This Row],[投資淨值]]</f>
        <v>270341.52952565346</v>
      </c>
      <c r="O63" s="32">
        <f>-表格1[[#This Row],[每月投入]]</f>
        <v>0</v>
      </c>
    </row>
    <row r="64" spans="1:15">
      <c r="A64" s="11">
        <v>41246</v>
      </c>
      <c r="B64" s="27">
        <v>15.706300000000001</v>
      </c>
      <c r="C64" s="13">
        <f>C63*(1+(表格1[[#This Row],[安本世界]]/B63-1))+表格1[[#This Row],[每月投入]]</f>
        <v>277787.12584704754</v>
      </c>
      <c r="D64" s="25" t="str">
        <f t="shared" si="2"/>
        <v/>
      </c>
      <c r="E64" s="13">
        <f>IF(表格1[[#This Row],[狀態]]="停利", H63+L63, H63)</f>
        <v>0</v>
      </c>
      <c r="F64" s="14">
        <f t="shared" si="0"/>
        <v>0</v>
      </c>
      <c r="G64" s="14">
        <f>IF(表格1[[#This Row],[狀態]]="停利",表格1[[#This Row],[期初現金餘額]]/再投入月數,IF(表格1[[#This Row],[期初現金餘額]]&gt;=G63,G63,表格1[[#This Row],[期初現金餘額]]))</f>
        <v>0</v>
      </c>
      <c r="H64" s="14">
        <f>表格1[[#This Row],[期初現金餘額]]-表格1[[#This Row],[再投資金額]]</f>
        <v>0</v>
      </c>
      <c r="I64" s="14">
        <f>IF(表格1[[#This Row],[狀態]]="停利", 表格1[[#This Row],[每月投入]]+表格1[[#This Row],[再投資金額]],I63+表格1[[#This Row],[每月投入]]+表格1[[#This Row],[再投資金額]])</f>
        <v>182700</v>
      </c>
      <c r="J64" s="29">
        <f>((表格1[[#This Row],[每月投入]]+表格1[[#This Row],[再投資金額]]))/(1+手續費)/表格1[[#This Row],[安本世界]]</f>
        <v>0</v>
      </c>
      <c r="K64" s="31">
        <f>IF(表格1[[#This Row],[狀態]]="停利", 表格1[[#This Row],[購買單位數]],K63+表格1[[#This Row],[購買單位數]])</f>
        <v>17424.975798644726</v>
      </c>
      <c r="L64" s="32">
        <f>表格1[[#This Row],[累積單位數]]*表格1[[#This Row],[安本世界]]</f>
        <v>273681.8973862537</v>
      </c>
      <c r="M64" s="33">
        <f>表格1[[#This Row],[投資淨值]]/表格1[[#This Row],[累計投入]]-1</f>
        <v>0.49798520736865726</v>
      </c>
      <c r="N64" s="32">
        <f>表格1[[#This Row],[期末現金餘額]]+表格1[[#This Row],[投資淨值]]</f>
        <v>273681.8973862537</v>
      </c>
      <c r="O64" s="32">
        <f>-表格1[[#This Row],[每月投入]]</f>
        <v>0</v>
      </c>
    </row>
    <row r="65" spans="1:15">
      <c r="A65" s="11">
        <v>41276</v>
      </c>
      <c r="B65" s="27">
        <v>16.177700000000002</v>
      </c>
      <c r="C65" s="13">
        <f>C64*(1+(表格1[[#This Row],[安本世界]]/B64-1))+表格1[[#This Row],[每月投入]]</f>
        <v>286124.47144240089</v>
      </c>
      <c r="D65" s="25" t="str">
        <f t="shared" si="2"/>
        <v/>
      </c>
      <c r="E65" s="13">
        <f>IF(表格1[[#This Row],[狀態]]="停利", H64+L64, H64)</f>
        <v>0</v>
      </c>
      <c r="F65" s="14">
        <f t="shared" si="0"/>
        <v>0</v>
      </c>
      <c r="G65" s="14">
        <f>IF(表格1[[#This Row],[狀態]]="停利",表格1[[#This Row],[期初現金餘額]]/再投入月數,IF(表格1[[#This Row],[期初現金餘額]]&gt;=G64,G64,表格1[[#This Row],[期初現金餘額]]))</f>
        <v>0</v>
      </c>
      <c r="H65" s="14">
        <f>表格1[[#This Row],[期初現金餘額]]-表格1[[#This Row],[再投資金額]]</f>
        <v>0</v>
      </c>
      <c r="I65" s="14">
        <f>IF(表格1[[#This Row],[狀態]]="停利", 表格1[[#This Row],[每月投入]]+表格1[[#This Row],[再投資金額]],I64+表格1[[#This Row],[每月投入]]+表格1[[#This Row],[再投資金額]])</f>
        <v>182700</v>
      </c>
      <c r="J65" s="29">
        <f>((表格1[[#This Row],[每月投入]]+表格1[[#This Row],[再投資金額]]))/(1+手續費)/表格1[[#This Row],[安本世界]]</f>
        <v>0</v>
      </c>
      <c r="K65" s="31">
        <f>IF(表格1[[#This Row],[狀態]]="停利", 表格1[[#This Row],[購買單位數]],K64+表格1[[#This Row],[購買單位數]])</f>
        <v>17424.975798644726</v>
      </c>
      <c r="L65" s="32">
        <f>表格1[[#This Row],[累積單位數]]*表格1[[#This Row],[安本世界]]</f>
        <v>281896.03097773483</v>
      </c>
      <c r="M65" s="33">
        <f>表格1[[#This Row],[投資淨值]]/表格1[[#This Row],[累計投入]]-1</f>
        <v>0.54294488767233084</v>
      </c>
      <c r="N65" s="32">
        <f>表格1[[#This Row],[期末現金餘額]]+表格1[[#This Row],[投資淨值]]</f>
        <v>281896.03097773483</v>
      </c>
      <c r="O65" s="32">
        <f>-表格1[[#This Row],[每月投入]]</f>
        <v>0</v>
      </c>
    </row>
    <row r="66" spans="1:15">
      <c r="A66" s="11">
        <v>41306</v>
      </c>
      <c r="B66" s="27">
        <v>16.638300000000001</v>
      </c>
      <c r="C66" s="13">
        <f>C65*(1+(表格1[[#This Row],[安本世界]]/B65-1))+表格1[[#This Row],[每月投入]]</f>
        <v>294270.8044530495</v>
      </c>
      <c r="D66" s="25" t="str">
        <f t="shared" si="2"/>
        <v/>
      </c>
      <c r="E66" s="13">
        <f>IF(表格1[[#This Row],[狀態]]="停利", H65+L65, H65)</f>
        <v>0</v>
      </c>
      <c r="F66" s="14">
        <f t="shared" si="0"/>
        <v>0</v>
      </c>
      <c r="G66" s="14">
        <f>IF(表格1[[#This Row],[狀態]]="停利",表格1[[#This Row],[期初現金餘額]]/再投入月數,IF(表格1[[#This Row],[期初現金餘額]]&gt;=G65,G65,表格1[[#This Row],[期初現金餘額]]))</f>
        <v>0</v>
      </c>
      <c r="H66" s="14">
        <f>表格1[[#This Row],[期初現金餘額]]-表格1[[#This Row],[再投資金額]]</f>
        <v>0</v>
      </c>
      <c r="I66" s="14">
        <f>IF(表格1[[#This Row],[狀態]]="停利", 表格1[[#This Row],[每月投入]]+表格1[[#This Row],[再投資金額]],I65+表格1[[#This Row],[每月投入]]+表格1[[#This Row],[再投資金額]])</f>
        <v>182700</v>
      </c>
      <c r="J66" s="29">
        <f>((表格1[[#This Row],[每月投入]]+表格1[[#This Row],[再投資金額]]))/(1+手續費)/表格1[[#This Row],[安本世界]]</f>
        <v>0</v>
      </c>
      <c r="K66" s="31">
        <f>IF(表格1[[#This Row],[狀態]]="停利", 表格1[[#This Row],[購買單位數]],K65+表格1[[#This Row],[購買單位數]])</f>
        <v>17424.975798644726</v>
      </c>
      <c r="L66" s="32">
        <f>表格1[[#This Row],[累積單位數]]*表格1[[#This Row],[安本世界]]</f>
        <v>289921.97483059054</v>
      </c>
      <c r="M66" s="33">
        <f>表格1[[#This Row],[投資淨值]]/表格1[[#This Row],[累計投入]]-1</f>
        <v>0.58687452014554209</v>
      </c>
      <c r="N66" s="32">
        <f>表格1[[#This Row],[期末現金餘額]]+表格1[[#This Row],[投資淨值]]</f>
        <v>289921.97483059054</v>
      </c>
      <c r="O66" s="32">
        <f>-表格1[[#This Row],[每月投入]]</f>
        <v>0</v>
      </c>
    </row>
    <row r="67" spans="1:15">
      <c r="A67" s="11">
        <v>41334</v>
      </c>
      <c r="B67" s="27">
        <v>16.580200000000001</v>
      </c>
      <c r="C67" s="13">
        <f>C66*(1+(表格1[[#This Row],[安本世界]]/B66-1))+表格1[[#This Row],[每月投入]]</f>
        <v>293243.22749273974</v>
      </c>
      <c r="D67" s="25" t="str">
        <f t="shared" si="2"/>
        <v/>
      </c>
      <c r="E67" s="13">
        <f>IF(表格1[[#This Row],[狀態]]="停利", H66+L66, H66)</f>
        <v>0</v>
      </c>
      <c r="F67" s="14">
        <f t="shared" si="0"/>
        <v>0</v>
      </c>
      <c r="G67" s="14">
        <f>IF(表格1[[#This Row],[狀態]]="停利",表格1[[#This Row],[期初現金餘額]]/再投入月數,IF(表格1[[#This Row],[期初現金餘額]]&gt;=G66,G66,表格1[[#This Row],[期初現金餘額]]))</f>
        <v>0</v>
      </c>
      <c r="H67" s="14">
        <f>表格1[[#This Row],[期初現金餘額]]-表格1[[#This Row],[再投資金額]]</f>
        <v>0</v>
      </c>
      <c r="I67" s="14">
        <f>IF(表格1[[#This Row],[狀態]]="停利", 表格1[[#This Row],[每月投入]]+表格1[[#This Row],[再投資金額]],I66+表格1[[#This Row],[每月投入]]+表格1[[#This Row],[再投資金額]])</f>
        <v>182700</v>
      </c>
      <c r="J67" s="29">
        <f>((表格1[[#This Row],[每月投入]]+表格1[[#This Row],[再投資金額]]))/(1+手續費)/表格1[[#This Row],[安本世界]]</f>
        <v>0</v>
      </c>
      <c r="K67" s="31">
        <f>IF(表格1[[#This Row],[狀態]]="停利", 表格1[[#This Row],[購買單位數]],K66+表格1[[#This Row],[購買單位數]])</f>
        <v>17424.975798644726</v>
      </c>
      <c r="L67" s="32">
        <f>表格1[[#This Row],[累積單位數]]*表格1[[#This Row],[安本世界]]</f>
        <v>288909.5837366893</v>
      </c>
      <c r="M67" s="33">
        <f>表格1[[#This Row],[投資淨值]]/表格1[[#This Row],[累計投入]]-1</f>
        <v>0.5813332443168544</v>
      </c>
      <c r="N67" s="32">
        <f>表格1[[#This Row],[期末現金餘額]]+表格1[[#This Row],[投資淨值]]</f>
        <v>288909.5837366893</v>
      </c>
      <c r="O67" s="32">
        <f>-表格1[[#This Row],[每月投入]]</f>
        <v>0</v>
      </c>
    </row>
    <row r="68" spans="1:15">
      <c r="A68" s="11">
        <v>41366</v>
      </c>
      <c r="B68" s="27">
        <v>16.8718</v>
      </c>
      <c r="C68" s="13">
        <f>C67*(1+(表格1[[#This Row],[安本世界]]/B67-1))+表格1[[#This Row],[每月投入]]</f>
        <v>298400.56727976783</v>
      </c>
      <c r="D68" s="25" t="str">
        <f t="shared" si="2"/>
        <v/>
      </c>
      <c r="E68" s="13">
        <f>IF(表格1[[#This Row],[狀態]]="停利", H67+L67, H67)</f>
        <v>0</v>
      </c>
      <c r="F68" s="14">
        <f t="shared" si="0"/>
        <v>0</v>
      </c>
      <c r="G68" s="14">
        <f>IF(表格1[[#This Row],[狀態]]="停利",表格1[[#This Row],[期初現金餘額]]/再投入月數,IF(表格1[[#This Row],[期初現金餘額]]&gt;=G67,G67,表格1[[#This Row],[期初現金餘額]]))</f>
        <v>0</v>
      </c>
      <c r="H68" s="14">
        <f>表格1[[#This Row],[期初現金餘額]]-表格1[[#This Row],[再投資金額]]</f>
        <v>0</v>
      </c>
      <c r="I68" s="14">
        <f>IF(表格1[[#This Row],[狀態]]="停利", 表格1[[#This Row],[每月投入]]+表格1[[#This Row],[再投資金額]],I67+表格1[[#This Row],[每月投入]]+表格1[[#This Row],[再投資金額]])</f>
        <v>182700</v>
      </c>
      <c r="J68" s="29">
        <f>((表格1[[#This Row],[每月投入]]+表格1[[#This Row],[再投資金額]]))/(1+手續費)/表格1[[#This Row],[安本世界]]</f>
        <v>0</v>
      </c>
      <c r="K68" s="31">
        <f>IF(表格1[[#This Row],[狀態]]="停利", 表格1[[#This Row],[購買單位數]],K67+表格1[[#This Row],[購買單位數]])</f>
        <v>17424.975798644726</v>
      </c>
      <c r="L68" s="32">
        <f>表格1[[#This Row],[累積單位數]]*表格1[[#This Row],[安本世界]]</f>
        <v>293990.7066795741</v>
      </c>
      <c r="M68" s="33">
        <f>表格1[[#This Row],[投資淨值]]/表格1[[#This Row],[累計投入]]-1</f>
        <v>0.60914453573932192</v>
      </c>
      <c r="N68" s="32">
        <f>表格1[[#This Row],[期末現金餘額]]+表格1[[#This Row],[投資淨值]]</f>
        <v>293990.7066795741</v>
      </c>
      <c r="O68" s="32">
        <f>-表格1[[#This Row],[每月投入]]</f>
        <v>0</v>
      </c>
    </row>
    <row r="69" spans="1:15">
      <c r="A69" s="11">
        <v>41396</v>
      </c>
      <c r="B69" s="27">
        <v>17.259599999999999</v>
      </c>
      <c r="C69" s="13">
        <f>C68*(1+(表格1[[#This Row],[安本世界]]/B68-1))+表格1[[#This Row],[每月投入]]</f>
        <v>305259.33397870295</v>
      </c>
      <c r="D69" s="25" t="str">
        <f t="shared" si="2"/>
        <v/>
      </c>
      <c r="E69" s="13">
        <f>IF(表格1[[#This Row],[狀態]]="停利", H68+L68, H68)</f>
        <v>0</v>
      </c>
      <c r="F69" s="14">
        <f t="shared" si="0"/>
        <v>0</v>
      </c>
      <c r="G69" s="14">
        <f>IF(表格1[[#This Row],[狀態]]="停利",表格1[[#This Row],[期初現金餘額]]/再投入月數,IF(表格1[[#This Row],[期初現金餘額]]&gt;=G68,G68,表格1[[#This Row],[期初現金餘額]]))</f>
        <v>0</v>
      </c>
      <c r="H69" s="14">
        <f>表格1[[#This Row],[期初現金餘額]]-表格1[[#This Row],[再投資金額]]</f>
        <v>0</v>
      </c>
      <c r="I69" s="14">
        <f>IF(表格1[[#This Row],[狀態]]="停利", 表格1[[#This Row],[每月投入]]+表格1[[#This Row],[再投資金額]],I68+表格1[[#This Row],[每月投入]]+表格1[[#This Row],[再投資金額]])</f>
        <v>182700</v>
      </c>
      <c r="J69" s="29">
        <f>((表格1[[#This Row],[每月投入]]+表格1[[#This Row],[再投資金額]]))/(1+手續費)/表格1[[#This Row],[安本世界]]</f>
        <v>0</v>
      </c>
      <c r="K69" s="31">
        <f>IF(表格1[[#This Row],[狀態]]="停利", 表格1[[#This Row],[購買單位數]],K68+表格1[[#This Row],[購買單位數]])</f>
        <v>17424.975798644726</v>
      </c>
      <c r="L69" s="32">
        <f>表格1[[#This Row],[累積單位數]]*表格1[[#This Row],[安本世界]]</f>
        <v>300748.11229428847</v>
      </c>
      <c r="M69" s="33">
        <f>表格1[[#This Row],[投資淨值]]/表格1[[#This Row],[累計投入]]-1</f>
        <v>0.64613088283682796</v>
      </c>
      <c r="N69" s="32">
        <f>表格1[[#This Row],[期末現金餘額]]+表格1[[#This Row],[投資淨值]]</f>
        <v>300748.11229428847</v>
      </c>
      <c r="O69" s="32">
        <f>-表格1[[#This Row],[每月投入]]</f>
        <v>0</v>
      </c>
    </row>
    <row r="70" spans="1:15">
      <c r="A70" s="11">
        <v>41428</v>
      </c>
      <c r="B70" s="27">
        <v>17.0185</v>
      </c>
      <c r="C70" s="13">
        <f>C69*(1+(表格1[[#This Row],[安本世界]]/B69-1))+表格1[[#This Row],[每月投入]]</f>
        <v>300995.15488867392</v>
      </c>
      <c r="D70" s="25" t="str">
        <f t="shared" si="2"/>
        <v/>
      </c>
      <c r="E70" s="13">
        <f>IF(表格1[[#This Row],[狀態]]="停利", H69+L69, H69)</f>
        <v>0</v>
      </c>
      <c r="F70" s="14">
        <f t="shared" si="0"/>
        <v>0</v>
      </c>
      <c r="G70" s="14">
        <f>IF(表格1[[#This Row],[狀態]]="停利",表格1[[#This Row],[期初現金餘額]]/再投入月數,IF(表格1[[#This Row],[期初現金餘額]]&gt;=G69,G69,表格1[[#This Row],[期初現金餘額]]))</f>
        <v>0</v>
      </c>
      <c r="H70" s="14">
        <f>表格1[[#This Row],[期初現金餘額]]-表格1[[#This Row],[再投資金額]]</f>
        <v>0</v>
      </c>
      <c r="I70" s="14">
        <f>IF(表格1[[#This Row],[狀態]]="停利", 表格1[[#This Row],[每月投入]]+表格1[[#This Row],[再投資金額]],I69+表格1[[#This Row],[每月投入]]+表格1[[#This Row],[再投資金額]])</f>
        <v>182700</v>
      </c>
      <c r="J70" s="29">
        <f>((表格1[[#This Row],[每月投入]]+表格1[[#This Row],[再投資金額]]))/(1+手續費)/表格1[[#This Row],[安本世界]]</f>
        <v>0</v>
      </c>
      <c r="K70" s="31">
        <f>IF(表格1[[#This Row],[狀態]]="停利", 表格1[[#This Row],[購買單位數]],K69+表格1[[#This Row],[購買單位數]])</f>
        <v>17424.975798644726</v>
      </c>
      <c r="L70" s="32">
        <f>表格1[[#This Row],[累積單位數]]*表格1[[#This Row],[安本世界]]</f>
        <v>296546.95062923525</v>
      </c>
      <c r="M70" s="33">
        <f>表格1[[#This Row],[投資淨值]]/表格1[[#This Row],[累計投入]]-1</f>
        <v>0.62313601876976055</v>
      </c>
      <c r="N70" s="32">
        <f>表格1[[#This Row],[期末現金餘額]]+表格1[[#This Row],[投資淨值]]</f>
        <v>296546.95062923525</v>
      </c>
      <c r="O70" s="32">
        <f>-表格1[[#This Row],[每月投入]]</f>
        <v>0</v>
      </c>
    </row>
    <row r="71" spans="1:15">
      <c r="A71" s="11">
        <v>41456</v>
      </c>
      <c r="B71" s="27">
        <v>16.3917</v>
      </c>
      <c r="C71" s="13">
        <f>C70*(1+(表格1[[#This Row],[安本世界]]/B70-1))+表格1[[#This Row],[每月投入]]</f>
        <v>289909.35043562454</v>
      </c>
      <c r="D71" s="25" t="str">
        <f t="shared" si="2"/>
        <v/>
      </c>
      <c r="E71" s="13">
        <f>IF(表格1[[#This Row],[狀態]]="停利", H70+L70, H70)</f>
        <v>0</v>
      </c>
      <c r="F71" s="14">
        <f t="shared" si="0"/>
        <v>0</v>
      </c>
      <c r="G71" s="14">
        <f>IF(表格1[[#This Row],[狀態]]="停利",表格1[[#This Row],[期初現金餘額]]/再投入月數,IF(表格1[[#This Row],[期初現金餘額]]&gt;=G70,G70,表格1[[#This Row],[期初現金餘額]]))</f>
        <v>0</v>
      </c>
      <c r="H71" s="14">
        <f>表格1[[#This Row],[期初現金餘額]]-表格1[[#This Row],[再投資金額]]</f>
        <v>0</v>
      </c>
      <c r="I71" s="14">
        <f>IF(表格1[[#This Row],[狀態]]="停利", 表格1[[#This Row],[每月投入]]+表格1[[#This Row],[再投資金額]],I70+表格1[[#This Row],[每月投入]]+表格1[[#This Row],[再投資金額]])</f>
        <v>182700</v>
      </c>
      <c r="J71" s="29">
        <f>((表格1[[#This Row],[每月投入]]+表格1[[#This Row],[再投資金額]]))/(1+手續費)/表格1[[#This Row],[安本世界]]</f>
        <v>0</v>
      </c>
      <c r="K71" s="31">
        <f>IF(表格1[[#This Row],[狀態]]="停利", 表格1[[#This Row],[購買單位數]],K70+表格1[[#This Row],[購買單位數]])</f>
        <v>17424.975798644726</v>
      </c>
      <c r="L71" s="32">
        <f>表格1[[#This Row],[累積單位數]]*表格1[[#This Row],[安本世界]]</f>
        <v>285624.97579864477</v>
      </c>
      <c r="M71" s="33">
        <f>表格1[[#This Row],[投資淨值]]/表格1[[#This Row],[累計投入]]-1</f>
        <v>0.56335509468333211</v>
      </c>
      <c r="N71" s="32">
        <f>表格1[[#This Row],[期末現金餘額]]+表格1[[#This Row],[投資淨值]]</f>
        <v>285624.97579864477</v>
      </c>
      <c r="O71" s="32">
        <f>-表格1[[#This Row],[每月投入]]</f>
        <v>0</v>
      </c>
    </row>
    <row r="72" spans="1:15">
      <c r="A72" s="11">
        <v>41487</v>
      </c>
      <c r="B72" s="27">
        <v>16.933499999999999</v>
      </c>
      <c r="C72" s="13">
        <f>C71*(1+(表格1[[#This Row],[安本世界]]/B71-1))+表格1[[#This Row],[每月投入]]</f>
        <v>299491.81510164583</v>
      </c>
      <c r="D72" s="25" t="str">
        <f t="shared" si="2"/>
        <v/>
      </c>
      <c r="E72" s="13">
        <f>IF(表格1[[#This Row],[狀態]]="停利", H71+L71, H71)</f>
        <v>0</v>
      </c>
      <c r="F72" s="14">
        <f t="shared" si="0"/>
        <v>0</v>
      </c>
      <c r="G72" s="14">
        <f>IF(表格1[[#This Row],[狀態]]="停利",表格1[[#This Row],[期初現金餘額]]/再投入月數,IF(表格1[[#This Row],[期初現金餘額]]&gt;=G71,G71,表格1[[#This Row],[期初現金餘額]]))</f>
        <v>0</v>
      </c>
      <c r="H72" s="14">
        <f>表格1[[#This Row],[期初現金餘額]]-表格1[[#This Row],[再投資金額]]</f>
        <v>0</v>
      </c>
      <c r="I72" s="14">
        <f>IF(表格1[[#This Row],[狀態]]="停利", 表格1[[#This Row],[每月投入]]+表格1[[#This Row],[再投資金額]],I71+表格1[[#This Row],[每月投入]]+表格1[[#This Row],[再投資金額]])</f>
        <v>182700</v>
      </c>
      <c r="J72" s="29">
        <f>((表格1[[#This Row],[每月投入]]+表格1[[#This Row],[再投資金額]]))/(1+手續費)/表格1[[#This Row],[安本世界]]</f>
        <v>0</v>
      </c>
      <c r="K72" s="31">
        <f>IF(表格1[[#This Row],[狀態]]="停利", 表格1[[#This Row],[購買單位數]],K71+表格1[[#This Row],[購買單位數]])</f>
        <v>17424.975798644726</v>
      </c>
      <c r="L72" s="32">
        <f>表格1[[#This Row],[累積單位數]]*表格1[[#This Row],[安本世界]]</f>
        <v>295065.82768635044</v>
      </c>
      <c r="M72" s="33">
        <f>表格1[[#This Row],[投資淨值]]/表格1[[#This Row],[累計投入]]-1</f>
        <v>0.61502916084482995</v>
      </c>
      <c r="N72" s="32">
        <f>表格1[[#This Row],[期末現金餘額]]+表格1[[#This Row],[投資淨值]]</f>
        <v>295065.82768635044</v>
      </c>
      <c r="O72" s="32">
        <f>-表格1[[#This Row],[每月投入]]</f>
        <v>0</v>
      </c>
    </row>
    <row r="73" spans="1:15">
      <c r="A73" s="11">
        <v>41519</v>
      </c>
      <c r="B73" s="27">
        <v>16.725000000000001</v>
      </c>
      <c r="C73" s="13">
        <f>C72*(1+(表格1[[#This Row],[安本世界]]/B72-1))+表格1[[#This Row],[每月投入]]</f>
        <v>295804.21103581821</v>
      </c>
      <c r="D73" s="25" t="str">
        <f t="shared" si="2"/>
        <v/>
      </c>
      <c r="E73" s="13">
        <f>IF(表格1[[#This Row],[狀態]]="停利", H72+L72, H72)</f>
        <v>0</v>
      </c>
      <c r="F73" s="14">
        <f t="shared" si="0"/>
        <v>0</v>
      </c>
      <c r="G73" s="14">
        <f>IF(表格1[[#This Row],[狀態]]="停利",表格1[[#This Row],[期初現金餘額]]/再投入月數,IF(表格1[[#This Row],[期初現金餘額]]&gt;=G72,G72,表格1[[#This Row],[期初現金餘額]]))</f>
        <v>0</v>
      </c>
      <c r="H73" s="14">
        <f>表格1[[#This Row],[期初現金餘額]]-表格1[[#This Row],[再投資金額]]</f>
        <v>0</v>
      </c>
      <c r="I73" s="14">
        <f>IF(表格1[[#This Row],[狀態]]="停利", 表格1[[#This Row],[每月投入]]+表格1[[#This Row],[再投資金額]],I72+表格1[[#This Row],[每月投入]]+表格1[[#This Row],[再投資金額]])</f>
        <v>182700</v>
      </c>
      <c r="J73" s="29">
        <f>((表格1[[#This Row],[每月投入]]+表格1[[#This Row],[再投資金額]]))/(1+手續費)/表格1[[#This Row],[安本世界]]</f>
        <v>0</v>
      </c>
      <c r="K73" s="31">
        <f>IF(表格1[[#This Row],[狀態]]="停利", 表格1[[#This Row],[購買單位數]],K72+表格1[[#This Row],[購買單位數]])</f>
        <v>17424.975798644726</v>
      </c>
      <c r="L73" s="32">
        <f>表格1[[#This Row],[累積單位數]]*表格1[[#This Row],[安本世界]]</f>
        <v>291432.72023233306</v>
      </c>
      <c r="M73" s="33">
        <f>表格1[[#This Row],[投資淨值]]/表格1[[#This Row],[累計投入]]-1</f>
        <v>0.59514351522897124</v>
      </c>
      <c r="N73" s="32">
        <f>表格1[[#This Row],[期末現金餘額]]+表格1[[#This Row],[投資淨值]]</f>
        <v>291432.72023233306</v>
      </c>
      <c r="O73" s="32">
        <f>-表格1[[#This Row],[每月投入]]</f>
        <v>0</v>
      </c>
    </row>
    <row r="74" spans="1:15">
      <c r="A74" s="11">
        <v>41548</v>
      </c>
      <c r="B74" s="27">
        <v>17.445499999999999</v>
      </c>
      <c r="C74" s="13">
        <f>C73*(1+(表格1[[#This Row],[安本世界]]/B73-1))+表格1[[#This Row],[每月投入]]</f>
        <v>308547.22652468557</v>
      </c>
      <c r="D74" s="25" t="str">
        <f t="shared" si="2"/>
        <v/>
      </c>
      <c r="E74" s="13">
        <f>IF(表格1[[#This Row],[狀態]]="停利", H73+L73, H73)</f>
        <v>0</v>
      </c>
      <c r="F74" s="14">
        <f t="shared" si="0"/>
        <v>0</v>
      </c>
      <c r="G74" s="14">
        <f>IF(表格1[[#This Row],[狀態]]="停利",表格1[[#This Row],[期初現金餘額]]/再投入月數,IF(表格1[[#This Row],[期初現金餘額]]&gt;=G73,G73,表格1[[#This Row],[期初現金餘額]]))</f>
        <v>0</v>
      </c>
      <c r="H74" s="14">
        <f>表格1[[#This Row],[期初現金餘額]]-表格1[[#This Row],[再投資金額]]</f>
        <v>0</v>
      </c>
      <c r="I74" s="14">
        <f>IF(表格1[[#This Row],[狀態]]="停利", 表格1[[#This Row],[每月投入]]+表格1[[#This Row],[再投資金額]],I73+表格1[[#This Row],[每月投入]]+表格1[[#This Row],[再投資金額]])</f>
        <v>182700</v>
      </c>
      <c r="J74" s="29">
        <f>((表格1[[#This Row],[每月投入]]+表格1[[#This Row],[再投資金額]]))/(1+手續費)/表格1[[#This Row],[安本世界]]</f>
        <v>0</v>
      </c>
      <c r="K74" s="31">
        <f>IF(表格1[[#This Row],[狀態]]="停利", 表格1[[#This Row],[購買單位數]],K73+表格1[[#This Row],[購買單位數]])</f>
        <v>17424.975798644726</v>
      </c>
      <c r="L74" s="32">
        <f>表格1[[#This Row],[累積單位數]]*表格1[[#This Row],[安本世界]]</f>
        <v>303987.41529525653</v>
      </c>
      <c r="M74" s="33">
        <f>表格1[[#This Row],[投資淨值]]/表格1[[#This Row],[累計投入]]-1</f>
        <v>0.6638610579926465</v>
      </c>
      <c r="N74" s="32">
        <f>表格1[[#This Row],[期末現金餘額]]+表格1[[#This Row],[投資淨值]]</f>
        <v>303987.41529525653</v>
      </c>
      <c r="O74" s="32">
        <f>-表格1[[#This Row],[每月投入]]</f>
        <v>0</v>
      </c>
    </row>
    <row r="75" spans="1:15">
      <c r="A75" s="11">
        <v>41582</v>
      </c>
      <c r="B75" s="27">
        <v>17.966100000000001</v>
      </c>
      <c r="C75" s="13">
        <f>C74*(1+(表格1[[#This Row],[安本世界]]/B74-1))+表格1[[#This Row],[每月投入]]</f>
        <v>317754.74056147167</v>
      </c>
      <c r="D75" s="25" t="str">
        <f t="shared" si="2"/>
        <v/>
      </c>
      <c r="E75" s="13">
        <f>IF(表格1[[#This Row],[狀態]]="停利", H74+L74, H74)</f>
        <v>0</v>
      </c>
      <c r="F75" s="14">
        <f t="shared" si="0"/>
        <v>0</v>
      </c>
      <c r="G75" s="14">
        <f>IF(表格1[[#This Row],[狀態]]="停利",表格1[[#This Row],[期初現金餘額]]/再投入月數,IF(表格1[[#This Row],[期初現金餘額]]&gt;=G74,G74,表格1[[#This Row],[期初現金餘額]]))</f>
        <v>0</v>
      </c>
      <c r="H75" s="14">
        <f>表格1[[#This Row],[期初現金餘額]]-表格1[[#This Row],[再投資金額]]</f>
        <v>0</v>
      </c>
      <c r="I75" s="14">
        <f>IF(表格1[[#This Row],[狀態]]="停利", 表格1[[#This Row],[每月投入]]+表格1[[#This Row],[再投資金額]],I74+表格1[[#This Row],[每月投入]]+表格1[[#This Row],[再投資金額]])</f>
        <v>182700</v>
      </c>
      <c r="J75" s="29">
        <f>((表格1[[#This Row],[每月投入]]+表格1[[#This Row],[再投資金額]]))/(1+手續費)/表格1[[#This Row],[安本世界]]</f>
        <v>0</v>
      </c>
      <c r="K75" s="31">
        <f>IF(表格1[[#This Row],[狀態]]="停利", 表格1[[#This Row],[購買單位數]],K74+表格1[[#This Row],[購買單位數]])</f>
        <v>17424.975798644726</v>
      </c>
      <c r="L75" s="32">
        <f>表格1[[#This Row],[累積單位數]]*表格1[[#This Row],[安本世界]]</f>
        <v>313058.85769603105</v>
      </c>
      <c r="M75" s="33">
        <f>表格1[[#This Row],[投資淨值]]/表格1[[#This Row],[累計投入]]-1</f>
        <v>0.71351317841286832</v>
      </c>
      <c r="N75" s="32">
        <f>表格1[[#This Row],[期末現金餘額]]+表格1[[#This Row],[投資淨值]]</f>
        <v>313058.85769603105</v>
      </c>
      <c r="O75" s="32">
        <f>-表格1[[#This Row],[每月投入]]</f>
        <v>0</v>
      </c>
    </row>
    <row r="76" spans="1:15">
      <c r="A76" s="11">
        <v>41610</v>
      </c>
      <c r="B76" s="27">
        <v>17.837700000000002</v>
      </c>
      <c r="C76" s="13">
        <f>C75*(1+(表格1[[#This Row],[安本世界]]/B75-1))+表格1[[#This Row],[每月投入]]</f>
        <v>315483.81316553749</v>
      </c>
      <c r="D76" s="25" t="str">
        <f t="shared" si="2"/>
        <v/>
      </c>
      <c r="E76" s="13">
        <f>IF(表格1[[#This Row],[狀態]]="停利", H75+L75, H75)</f>
        <v>0</v>
      </c>
      <c r="F76" s="14">
        <f t="shared" si="0"/>
        <v>0</v>
      </c>
      <c r="G76" s="14">
        <f>IF(表格1[[#This Row],[狀態]]="停利",表格1[[#This Row],[期初現金餘額]]/再投入月數,IF(表格1[[#This Row],[期初現金餘額]]&gt;=G75,G75,表格1[[#This Row],[期初現金餘額]]))</f>
        <v>0</v>
      </c>
      <c r="H76" s="14">
        <f>表格1[[#This Row],[期初現金餘額]]-表格1[[#This Row],[再投資金額]]</f>
        <v>0</v>
      </c>
      <c r="I76" s="14">
        <f>IF(表格1[[#This Row],[狀態]]="停利", 表格1[[#This Row],[每月投入]]+表格1[[#This Row],[再投資金額]],I75+表格1[[#This Row],[每月投入]]+表格1[[#This Row],[再投資金額]])</f>
        <v>182700</v>
      </c>
      <c r="J76" s="29">
        <f>((表格1[[#This Row],[每月投入]]+表格1[[#This Row],[再投資金額]]))/(1+手續費)/表格1[[#This Row],[安本世界]]</f>
        <v>0</v>
      </c>
      <c r="K76" s="31">
        <f>IF(表格1[[#This Row],[狀態]]="停利", 表格1[[#This Row],[購買單位數]],K75+表格1[[#This Row],[購買單位數]])</f>
        <v>17424.975798644726</v>
      </c>
      <c r="L76" s="32">
        <f>表格1[[#This Row],[累積單位數]]*表格1[[#This Row],[安本世界]]</f>
        <v>310821.49080348504</v>
      </c>
      <c r="M76" s="33">
        <f>表格1[[#This Row],[投資淨值]]/表格1[[#This Row],[累計投入]]-1</f>
        <v>0.70126705420626734</v>
      </c>
      <c r="N76" s="32">
        <f>表格1[[#This Row],[期末現金餘額]]+表格1[[#This Row],[投資淨值]]</f>
        <v>310821.49080348504</v>
      </c>
      <c r="O76" s="32">
        <f>-表格1[[#This Row],[每月投入]]</f>
        <v>0</v>
      </c>
    </row>
    <row r="77" spans="1:15">
      <c r="A77" s="11">
        <v>41641</v>
      </c>
      <c r="B77" s="27">
        <v>17.86</v>
      </c>
      <c r="C77" s="13">
        <f>C76*(1+(表格1[[#This Row],[安本世界]]/B76-1))+表格1[[#This Row],[每月投入]]</f>
        <v>315878.21878025192</v>
      </c>
      <c r="D77" s="25" t="str">
        <f t="shared" si="2"/>
        <v/>
      </c>
      <c r="E77" s="13">
        <f>IF(表格1[[#This Row],[狀態]]="停利", H76+L76, H76)</f>
        <v>0</v>
      </c>
      <c r="F77" s="14">
        <f t="shared" si="0"/>
        <v>0</v>
      </c>
      <c r="G77" s="14">
        <f>IF(表格1[[#This Row],[狀態]]="停利",表格1[[#This Row],[期初現金餘額]]/再投入月數,IF(表格1[[#This Row],[期初現金餘額]]&gt;=G76,G76,表格1[[#This Row],[期初現金餘額]]))</f>
        <v>0</v>
      </c>
      <c r="H77" s="14">
        <f>表格1[[#This Row],[期初現金餘額]]-表格1[[#This Row],[再投資金額]]</f>
        <v>0</v>
      </c>
      <c r="I77" s="14">
        <f>IF(表格1[[#This Row],[狀態]]="停利", 表格1[[#This Row],[每月投入]]+表格1[[#This Row],[再投資金額]],I76+表格1[[#This Row],[每月投入]]+表格1[[#This Row],[再投資金額]])</f>
        <v>182700</v>
      </c>
      <c r="J77" s="29">
        <f>((表格1[[#This Row],[每月投入]]+表格1[[#This Row],[再投資金額]]))/(1+手續費)/表格1[[#This Row],[安本世界]]</f>
        <v>0</v>
      </c>
      <c r="K77" s="31">
        <f>IF(表格1[[#This Row],[狀態]]="停利", 表格1[[#This Row],[購買單位數]],K76+表格1[[#This Row],[購買單位數]])</f>
        <v>17424.975798644726</v>
      </c>
      <c r="L77" s="32">
        <f>表格1[[#This Row],[累積單位數]]*表格1[[#This Row],[安本世界]]</f>
        <v>311210.0677637948</v>
      </c>
      <c r="M77" s="33">
        <f>表格1[[#This Row],[投資淨值]]/表格1[[#This Row],[累計投入]]-1</f>
        <v>0.70339391222657244</v>
      </c>
      <c r="N77" s="32">
        <f>表格1[[#This Row],[期末現金餘額]]+表格1[[#This Row],[投資淨值]]</f>
        <v>311210.0677637948</v>
      </c>
      <c r="O77" s="32">
        <f>-表格1[[#This Row],[每月投入]]</f>
        <v>0</v>
      </c>
    </row>
    <row r="78" spans="1:15">
      <c r="A78" s="11">
        <v>41673</v>
      </c>
      <c r="B78" s="27">
        <v>17.0197</v>
      </c>
      <c r="C78" s="13">
        <f>C77*(1+(表格1[[#This Row],[安本世界]]/B77-1))+表格1[[#This Row],[每月投入]]</f>
        <v>301016.37850919674</v>
      </c>
      <c r="D78" s="25" t="str">
        <f t="shared" si="2"/>
        <v/>
      </c>
      <c r="E78" s="13">
        <f>IF(表格1[[#This Row],[狀態]]="停利", H77+L77, H77)</f>
        <v>0</v>
      </c>
      <c r="F78" s="14">
        <f t="shared" si="0"/>
        <v>0</v>
      </c>
      <c r="G78" s="14">
        <f>IF(表格1[[#This Row],[狀態]]="停利",表格1[[#This Row],[期初現金餘額]]/再投入月數,IF(表格1[[#This Row],[期初現金餘額]]&gt;=G77,G77,表格1[[#This Row],[期初現金餘額]]))</f>
        <v>0</v>
      </c>
      <c r="H78" s="14">
        <f>表格1[[#This Row],[期初現金餘額]]-表格1[[#This Row],[再投資金額]]</f>
        <v>0</v>
      </c>
      <c r="I78" s="14">
        <f>IF(表格1[[#This Row],[狀態]]="停利", 表格1[[#This Row],[每月投入]]+表格1[[#This Row],[再投資金額]],I77+表格1[[#This Row],[每月投入]]+表格1[[#This Row],[再投資金額]])</f>
        <v>182700</v>
      </c>
      <c r="J78" s="29">
        <f>((表格1[[#This Row],[每月投入]]+表格1[[#This Row],[再投資金額]]))/(1+手續費)/表格1[[#This Row],[安本世界]]</f>
        <v>0</v>
      </c>
      <c r="K78" s="31">
        <f>IF(表格1[[#This Row],[狀態]]="停利", 表格1[[#This Row],[購買單位數]],K77+表格1[[#This Row],[購買單位數]])</f>
        <v>17424.975798644726</v>
      </c>
      <c r="L78" s="32">
        <f>表格1[[#This Row],[累積單位數]]*表格1[[#This Row],[安本世界]]</f>
        <v>296567.86060019367</v>
      </c>
      <c r="M78" s="33">
        <f>表格1[[#This Row],[投資淨值]]/表格1[[#This Row],[累計投入]]-1</f>
        <v>0.62325046852870103</v>
      </c>
      <c r="N78" s="32">
        <f>表格1[[#This Row],[期末現金餘額]]+表格1[[#This Row],[投資淨值]]</f>
        <v>296567.86060019367</v>
      </c>
      <c r="O78" s="32">
        <f>-表格1[[#This Row],[每月投入]]</f>
        <v>0</v>
      </c>
    </row>
    <row r="79" spans="1:15">
      <c r="A79" s="11">
        <v>41701</v>
      </c>
      <c r="B79" s="27">
        <v>17.754200000000001</v>
      </c>
      <c r="C79" s="13">
        <f>C78*(1+(表格1[[#This Row],[安本世界]]/B78-1))+表格1[[#This Row],[每月投入]]</f>
        <v>314007.00290416292</v>
      </c>
      <c r="D79" s="25" t="str">
        <f t="shared" si="2"/>
        <v/>
      </c>
      <c r="E79" s="13">
        <f>IF(表格1[[#This Row],[狀態]]="停利", H78+L78, H78)</f>
        <v>0</v>
      </c>
      <c r="F79" s="14">
        <f t="shared" si="0"/>
        <v>0</v>
      </c>
      <c r="G79" s="14">
        <f>IF(表格1[[#This Row],[狀態]]="停利",表格1[[#This Row],[期初現金餘額]]/再投入月數,IF(表格1[[#This Row],[期初現金餘額]]&gt;=G78,G78,表格1[[#This Row],[期初現金餘額]]))</f>
        <v>0</v>
      </c>
      <c r="H79" s="14">
        <f>表格1[[#This Row],[期初現金餘額]]-表格1[[#This Row],[再投資金額]]</f>
        <v>0</v>
      </c>
      <c r="I79" s="14">
        <f>IF(表格1[[#This Row],[狀態]]="停利", 表格1[[#This Row],[每月投入]]+表格1[[#This Row],[再投資金額]],I78+表格1[[#This Row],[每月投入]]+表格1[[#This Row],[再投資金額]])</f>
        <v>182700</v>
      </c>
      <c r="J79" s="29">
        <f>((表格1[[#This Row],[每月投入]]+表格1[[#This Row],[再投資金額]]))/(1+手續費)/表格1[[#This Row],[安本世界]]</f>
        <v>0</v>
      </c>
      <c r="K79" s="31">
        <f>IF(表格1[[#This Row],[狀態]]="停利", 表格1[[#This Row],[購買單位數]],K78+表格1[[#This Row],[購買單位數]])</f>
        <v>17424.975798644726</v>
      </c>
      <c r="L79" s="32">
        <f>表格1[[#This Row],[累積單位數]]*表格1[[#This Row],[安本世界]]</f>
        <v>309366.50532429822</v>
      </c>
      <c r="M79" s="33">
        <f>表格1[[#This Row],[投資淨值]]/表格1[[#This Row],[累計投入]]-1</f>
        <v>0.69330325848001229</v>
      </c>
      <c r="N79" s="32">
        <f>表格1[[#This Row],[期末現金餘額]]+表格1[[#This Row],[投資淨值]]</f>
        <v>309366.50532429822</v>
      </c>
      <c r="O79" s="32">
        <f>-表格1[[#This Row],[每月投入]]</f>
        <v>0</v>
      </c>
    </row>
    <row r="80" spans="1:15">
      <c r="A80" s="11">
        <v>41730</v>
      </c>
      <c r="B80" s="27">
        <v>18.490200000000002</v>
      </c>
      <c r="C80" s="13">
        <f>C79*(1+(表格1[[#This Row],[安本世界]]/B79-1))+表格1[[#This Row],[每月投入]]</f>
        <v>327024.15682478249</v>
      </c>
      <c r="D80" s="25" t="str">
        <f t="shared" si="2"/>
        <v/>
      </c>
      <c r="E80" s="13">
        <f>IF(表格1[[#This Row],[狀態]]="停利", H79+L79, H79)</f>
        <v>0</v>
      </c>
      <c r="F80" s="14">
        <f t="shared" si="0"/>
        <v>0</v>
      </c>
      <c r="G80" s="14">
        <f>IF(表格1[[#This Row],[狀態]]="停利",表格1[[#This Row],[期初現金餘額]]/再投入月數,IF(表格1[[#This Row],[期初現金餘額]]&gt;=G79,G79,表格1[[#This Row],[期初現金餘額]]))</f>
        <v>0</v>
      </c>
      <c r="H80" s="14">
        <f>表格1[[#This Row],[期初現金餘額]]-表格1[[#This Row],[再投資金額]]</f>
        <v>0</v>
      </c>
      <c r="I80" s="14">
        <f>IF(表格1[[#This Row],[狀態]]="停利", 表格1[[#This Row],[每月投入]]+表格1[[#This Row],[再投資金額]],I79+表格1[[#This Row],[每月投入]]+表格1[[#This Row],[再投資金額]])</f>
        <v>182700</v>
      </c>
      <c r="J80" s="29">
        <f>((表格1[[#This Row],[每月投入]]+表格1[[#This Row],[再投資金額]]))/(1+手續費)/表格1[[#This Row],[安本世界]]</f>
        <v>0</v>
      </c>
      <c r="K80" s="31">
        <f>IF(表格1[[#This Row],[狀態]]="停利", 表格1[[#This Row],[購買單位數]],K79+表格1[[#This Row],[購買單位數]])</f>
        <v>17424.975798644726</v>
      </c>
      <c r="L80" s="32">
        <f>表格1[[#This Row],[累積單位數]]*表格1[[#This Row],[安本世界]]</f>
        <v>322191.28751210071</v>
      </c>
      <c r="M80" s="33">
        <f>表格1[[#This Row],[投資淨值]]/表格1[[#This Row],[累計投入]]-1</f>
        <v>0.76349911062999842</v>
      </c>
      <c r="N80" s="32">
        <f>表格1[[#This Row],[期末現金餘額]]+表格1[[#This Row],[投資淨值]]</f>
        <v>322191.28751210071</v>
      </c>
      <c r="O80" s="32">
        <f>-表格1[[#This Row],[每月投入]]</f>
        <v>0</v>
      </c>
    </row>
    <row r="81" spans="1:15">
      <c r="A81" s="11">
        <v>41761</v>
      </c>
      <c r="B81" s="27">
        <v>18.855399999999999</v>
      </c>
      <c r="C81" s="13">
        <f>C80*(1+(表格1[[#This Row],[安本世界]]/B80-1))+表格1[[#This Row],[每月投入]]</f>
        <v>333483.21200387244</v>
      </c>
      <c r="D81" s="25" t="str">
        <f t="shared" si="2"/>
        <v/>
      </c>
      <c r="E81" s="13">
        <f>IF(表格1[[#This Row],[狀態]]="停利", H80+L80, H80)</f>
        <v>0</v>
      </c>
      <c r="F81" s="14">
        <f t="shared" si="0"/>
        <v>0</v>
      </c>
      <c r="G81" s="14">
        <f>IF(表格1[[#This Row],[狀態]]="停利",表格1[[#This Row],[期初現金餘額]]/再投入月數,IF(表格1[[#This Row],[期初現金餘額]]&gt;=G80,G80,表格1[[#This Row],[期初現金餘額]]))</f>
        <v>0</v>
      </c>
      <c r="H81" s="14">
        <f>表格1[[#This Row],[期初現金餘額]]-表格1[[#This Row],[再投資金額]]</f>
        <v>0</v>
      </c>
      <c r="I81" s="14">
        <f>IF(表格1[[#This Row],[狀態]]="停利", 表格1[[#This Row],[每月投入]]+表格1[[#This Row],[再投資金額]],I80+表格1[[#This Row],[每月投入]]+表格1[[#This Row],[再投資金額]])</f>
        <v>182700</v>
      </c>
      <c r="J81" s="29">
        <f>((表格1[[#This Row],[每月投入]]+表格1[[#This Row],[再投資金額]]))/(1+手續費)/表格1[[#This Row],[安本世界]]</f>
        <v>0</v>
      </c>
      <c r="K81" s="31">
        <f>IF(表格1[[#This Row],[狀態]]="停利", 表格1[[#This Row],[購買單位數]],K80+表格1[[#This Row],[購買單位數]])</f>
        <v>17424.975798644726</v>
      </c>
      <c r="L81" s="32">
        <f>表格1[[#This Row],[累積單位數]]*表格1[[#This Row],[安本世界]]</f>
        <v>328554.88867376576</v>
      </c>
      <c r="M81" s="33">
        <f>表格1[[#This Row],[投資淨值]]/表格1[[#This Row],[累計投入]]-1</f>
        <v>0.79832998726746451</v>
      </c>
      <c r="N81" s="32">
        <f>表格1[[#This Row],[期末現金餘額]]+表格1[[#This Row],[投資淨值]]</f>
        <v>328554.88867376576</v>
      </c>
      <c r="O81" s="32">
        <f>-表格1[[#This Row],[每月投入]]</f>
        <v>0</v>
      </c>
    </row>
    <row r="82" spans="1:15">
      <c r="A82" s="11">
        <v>41792</v>
      </c>
      <c r="B82" s="27">
        <v>19.1754</v>
      </c>
      <c r="C82" s="13">
        <f>C81*(1+(表格1[[#This Row],[安本世界]]/B81-1))+表格1[[#This Row],[每月投入]]</f>
        <v>339142.8441432722</v>
      </c>
      <c r="D82" s="10" t="str">
        <f t="shared" si="2"/>
        <v/>
      </c>
      <c r="E82" s="13">
        <f>IF(表格1[[#This Row],[狀態]]="停利", H81+L81, H81)</f>
        <v>0</v>
      </c>
      <c r="F82" s="14">
        <f t="shared" si="0"/>
        <v>0</v>
      </c>
      <c r="G82" s="14">
        <f>IF(表格1[[#This Row],[狀態]]="停利",表格1[[#This Row],[期初現金餘額]]/再投入月數,IF(表格1[[#This Row],[期初現金餘額]]&gt;=G81,G81,表格1[[#This Row],[期初現金餘額]]))</f>
        <v>0</v>
      </c>
      <c r="H82" s="14">
        <f>表格1[[#This Row],[期初現金餘額]]-表格1[[#This Row],[再投資金額]]</f>
        <v>0</v>
      </c>
      <c r="I82" s="14">
        <f>IF(表格1[[#This Row],[狀態]]="停利", 表格1[[#This Row],[每月投入]]+表格1[[#This Row],[再投資金額]],I81+表格1[[#This Row],[每月投入]]+表格1[[#This Row],[再投資金額]])</f>
        <v>182700</v>
      </c>
      <c r="J82" s="29">
        <f>((表格1[[#This Row],[每月投入]]+表格1[[#This Row],[再投資金額]]))/(1+手續費)/表格1[[#This Row],[安本世界]]</f>
        <v>0</v>
      </c>
      <c r="K82" s="31">
        <f>IF(表格1[[#This Row],[狀態]]="停利", 表格1[[#This Row],[購買單位數]],K81+表格1[[#This Row],[購買單位數]])</f>
        <v>17424.975798644726</v>
      </c>
      <c r="L82" s="32">
        <f>表格1[[#This Row],[累積單位數]]*表格1[[#This Row],[安本世界]]</f>
        <v>334130.88092933205</v>
      </c>
      <c r="M82" s="33">
        <f>表格1[[#This Row],[投資淨值]]/表格1[[#This Row],[累計投入]]-1</f>
        <v>0.82884992298484983</v>
      </c>
      <c r="N82" s="32">
        <f>表格1[[#This Row],[期末現金餘額]]+表格1[[#This Row],[投資淨值]]</f>
        <v>334130.88092933205</v>
      </c>
      <c r="O82" s="32">
        <f>-表格1[[#This Row],[每月投入]]+表格1[[#This Row],[總資產]]</f>
        <v>334130.88092933205</v>
      </c>
    </row>
  </sheetData>
  <scenarios current="0" show="0">
    <scenario name="1-單筆投入-不停利" locked="1" count="5" user="Stanley Hsiao" comment="建立者 Stanley Hsiao 於 2014/6/13_x000a_修改者 Stanley Hsiao 於 2014/6/13_x000a_修改者 Stanley Hsiao 於 2014/7/30_x000a_修改者 Stanley Hsiao 於 2014/8/1">
      <inputCells r="B1" val="182700" numFmtId="176"/>
      <inputCells r="B2" val="0" numFmtId="176"/>
      <inputCells r="B3" val="10" numFmtId="9"/>
      <inputCells r="B4" val="1"/>
      <inputCells r="B5" val="0.015" numFmtId="10"/>
    </scenario>
    <scenario name="3-定期定額每月3,045， 5%停利，24次再投入" locked="1" count="5" user="Stanley Hsiao" comment="建立者 Stanley Hsiao 於 2014/7/30_x000a_修改者 Stanley Hsiao 於 2014/8/1">
      <inputCells r="B1" val="0" numFmtId="176"/>
      <inputCells r="B2" val="3045" numFmtId="176"/>
      <inputCells r="B3" val="0.05" numFmtId="9"/>
      <inputCells r="B4" val="24"/>
      <inputCells r="B5" val="0.015" numFmtId="10"/>
    </scenario>
    <scenario name="2-定期定額投入每月3,045，不停利" locked="1" count="5" user="Stanley Hsiao" comment="建立者 Stanley Hsiao 於 2014/7/30_x000a_修改者 Stanley Hsiao 於 2014/7/30_x000a_修改者 Stanley Hsiao 於 2014/8/1">
      <inputCells r="B1" val="0" numFmtId="176"/>
      <inputCells r="B2" val="3045" numFmtId="176"/>
      <inputCells r="B3" val="10" numFmtId="9"/>
      <inputCells r="B4" val="1" numFmtId="176"/>
      <inputCells r="B5" val="0.015" numFmtId="10"/>
    </scenario>
    <scenario name="4-定期定額每月3,045， 10%停利，24次再投入" locked="1" count="5" user="Stanley Hsiao" comment="建立者 Stanley Hsiao 於 2014/8/1_x000a_修改者 Stanley Hsiao 於 2014/8/1">
      <inputCells r="B1" val="0" numFmtId="176"/>
      <inputCells r="B2" val="3045" numFmtId="176"/>
      <inputCells r="B3" val="0.1" numFmtId="9"/>
      <inputCells r="B4" val="24" numFmtId="176"/>
      <inputCells r="B5" val="0.015" numFmtId="10"/>
    </scenario>
    <scenario name="5-定期定額每月3,045， 15%停利，24次再投入" locked="1" count="5" user="Stanley Hsiao" comment="建立者 Stanley Hsiao 於 2014/8/1_x000a_修改者 Stanley Hsiao 於 2014/8/1">
      <inputCells r="B1" val="0" numFmtId="176"/>
      <inputCells r="B2" val="3045" numFmtId="176"/>
      <inputCells r="B3" val="0.15" numFmtId="9"/>
      <inputCells r="B4" val="24" numFmtId="176"/>
      <inputCells r="B5" val="0.015" numFmtId="10"/>
    </scenario>
    <scenario name="6-定期定額每月3,045， 20%停利，24次再投入" locked="1" count="5" user="Stanley Hsiao" comment="建立者 Stanley Hsiao 於 2014/8/1_x000a_修改者 Stanley Hsiao 於 2014/8/1">
      <inputCells r="B1" val="0" numFmtId="176"/>
      <inputCells r="B2" val="3045" numFmtId="176"/>
      <inputCells r="B3" val="0.2" numFmtId="9"/>
      <inputCells r="B4" val="24" numFmtId="176"/>
      <inputCells r="B5" val="0.015" numFmtId="10"/>
    </scenario>
    <scenario name="7-定期定額每月3,045，25%停利，24次再投入" locked="1" count="5" user="Stanley Hsiao" comment="建立者 Stanley Hsiao 於 2014/8/1_x000a_修改者 Stanley Hsiao 於 2014/8/1">
      <inputCells r="B1" val="0" numFmtId="176"/>
      <inputCells r="B2" val="3045" numFmtId="176"/>
      <inputCells r="B3" val="0.25" numFmtId="9"/>
      <inputCells r="B4" val="24" numFmtId="176"/>
      <inputCells r="B5" val="0.015" numFmtId="10"/>
    </scenario>
  </scenarios>
  <phoneticPr fontId="3" type="noConversion"/>
  <conditionalFormatting sqref="A22:O82">
    <cfRule type="expression" dxfId="17" priority="1">
      <formula>AND($D22="停利")</formula>
    </cfRule>
  </conditionalFormatting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History Index</vt:lpstr>
      <vt:lpstr>手續費</vt:lpstr>
      <vt:lpstr>再投入月數</vt:lpstr>
      <vt:lpstr>每月投入</vt:lpstr>
      <vt:lpstr>停利報酬率</vt:lpstr>
      <vt:lpstr>單筆投入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2014-06-13T05:24:14Z</dcterms:created>
  <dcterms:modified xsi:type="dcterms:W3CDTF">2014-08-22T23:16:02Z</dcterms:modified>
</cp:coreProperties>
</file>