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8\"/>
    </mc:Choice>
  </mc:AlternateContent>
  <bookViews>
    <workbookView xWindow="0" yWindow="45" windowWidth="15510" windowHeight="7590"/>
  </bookViews>
  <sheets>
    <sheet name="實作練習1 (454頁)" sheetId="1" r:id="rId1"/>
  </sheets>
  <definedNames>
    <definedName name="一次領退休金">'實作練習1 (454頁)'!#REF!</definedName>
    <definedName name="目前年齡">'實作練習1 (454頁)'!$B$1</definedName>
    <definedName name="年金">'實作練習1 (454頁)'!#REF!</definedName>
    <definedName name="收支表明細">'實作練習1 (454頁)'!$B$2:$B$6</definedName>
    <definedName name="投資報酬率">'實作練習1 (454頁)'!$B$2</definedName>
    <definedName name="退休年齡">'實作練習1 (454頁)'!#REF!</definedName>
    <definedName name="退休準備金">'實作練習1 (454頁)'!$B$6</definedName>
    <definedName name="退休準備金增減">'實作練習1 (454頁)'!$B$7</definedName>
    <definedName name="通貨膨脹率">'實作練習1 (454頁)'!$B$4</definedName>
    <definedName name="報酬率模式">'實作練習1 (454頁)'!$B$5</definedName>
    <definedName name="標準差">'實作練習1 (454頁)'!$B$3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9" i="1"/>
  <c r="C19" i="1" s="1"/>
  <c r="B20" i="1"/>
  <c r="C20" i="1" s="1"/>
  <c r="G20" i="1" s="1"/>
  <c r="B21" i="1"/>
  <c r="C21" i="1" s="1"/>
  <c r="G21" i="1" s="1"/>
  <c r="B22" i="1"/>
  <c r="C22" i="1" s="1"/>
  <c r="G22" i="1" s="1"/>
  <c r="B23" i="1"/>
  <c r="C23" i="1" s="1"/>
  <c r="G23" i="1" s="1"/>
  <c r="B24" i="1"/>
  <c r="C24" i="1" s="1"/>
  <c r="G24" i="1" s="1"/>
  <c r="B25" i="1"/>
  <c r="C25" i="1" s="1"/>
  <c r="G25" i="1" s="1"/>
  <c r="B26" i="1"/>
  <c r="C26" i="1" s="1"/>
  <c r="G26" i="1" s="1"/>
  <c r="B27" i="1"/>
  <c r="C27" i="1" s="1"/>
  <c r="G27" i="1" s="1"/>
  <c r="B28" i="1"/>
  <c r="C28" i="1" s="1"/>
  <c r="G28" i="1" s="1"/>
  <c r="H20" i="1"/>
  <c r="H21" i="1"/>
  <c r="H22" i="1"/>
  <c r="H23" i="1"/>
  <c r="H24" i="1"/>
  <c r="H25" i="1"/>
  <c r="H26" i="1"/>
  <c r="H27" i="1"/>
  <c r="H28" i="1"/>
  <c r="H29" i="1"/>
  <c r="H30" i="1"/>
  <c r="H57" i="1"/>
  <c r="H58" i="1"/>
  <c r="H59" i="1"/>
  <c r="G19" i="1" l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B13" i="1" l="1"/>
  <c r="B29" i="1" l="1"/>
  <c r="C29" i="1" s="1"/>
  <c r="B30" i="1"/>
  <c r="C30" i="1" s="1"/>
  <c r="G30" i="1" s="1"/>
  <c r="B33" i="1"/>
  <c r="C33" i="1" s="1"/>
  <c r="G33" i="1" s="1"/>
  <c r="B36" i="1"/>
  <c r="C36" i="1" s="1"/>
  <c r="G36" i="1" s="1"/>
  <c r="B31" i="1"/>
  <c r="C31" i="1" s="1"/>
  <c r="G31" i="1" s="1"/>
  <c r="B34" i="1"/>
  <c r="C34" i="1" s="1"/>
  <c r="G34" i="1" s="1"/>
  <c r="B38" i="1"/>
  <c r="C38" i="1" s="1"/>
  <c r="G38" i="1" s="1"/>
  <c r="B32" i="1"/>
  <c r="C32" i="1" s="1"/>
  <c r="G32" i="1" s="1"/>
  <c r="B37" i="1"/>
  <c r="C37" i="1" s="1"/>
  <c r="G37" i="1" s="1"/>
  <c r="B35" i="1"/>
  <c r="C35" i="1" s="1"/>
  <c r="G35" i="1" s="1"/>
  <c r="B14" i="1"/>
  <c r="B58" i="1" l="1"/>
  <c r="C58" i="1" s="1"/>
  <c r="G58" i="1" s="1"/>
  <c r="B59" i="1"/>
  <c r="C59" i="1" s="1"/>
  <c r="G59" i="1" s="1"/>
  <c r="B57" i="1"/>
  <c r="C57" i="1" s="1"/>
  <c r="G57" i="1" s="1"/>
  <c r="B41" i="1"/>
  <c r="C41" i="1" s="1"/>
  <c r="G41" i="1" s="1"/>
  <c r="B44" i="1"/>
  <c r="C44" i="1" s="1"/>
  <c r="G44" i="1" s="1"/>
  <c r="B49" i="1"/>
  <c r="C49" i="1" s="1"/>
  <c r="G49" i="1" s="1"/>
  <c r="B52" i="1"/>
  <c r="C52" i="1" s="1"/>
  <c r="G52" i="1" s="1"/>
  <c r="B56" i="1"/>
  <c r="C56" i="1" s="1"/>
  <c r="G56" i="1" s="1"/>
  <c r="B46" i="1"/>
  <c r="C46" i="1" s="1"/>
  <c r="G46" i="1" s="1"/>
  <c r="B39" i="1"/>
  <c r="C39" i="1" s="1"/>
  <c r="G39" i="1" s="1"/>
  <c r="B42" i="1"/>
  <c r="C42" i="1" s="1"/>
  <c r="G42" i="1" s="1"/>
  <c r="B47" i="1"/>
  <c r="C47" i="1" s="1"/>
  <c r="G47" i="1" s="1"/>
  <c r="B50" i="1"/>
  <c r="C50" i="1" s="1"/>
  <c r="G50" i="1" s="1"/>
  <c r="B55" i="1"/>
  <c r="C55" i="1" s="1"/>
  <c r="G55" i="1" s="1"/>
  <c r="B54" i="1"/>
  <c r="C54" i="1" s="1"/>
  <c r="G54" i="1" s="1"/>
  <c r="B40" i="1"/>
  <c r="C40" i="1" s="1"/>
  <c r="G40" i="1" s="1"/>
  <c r="B45" i="1"/>
  <c r="C45" i="1" s="1"/>
  <c r="G45" i="1" s="1"/>
  <c r="B48" i="1"/>
  <c r="C48" i="1" s="1"/>
  <c r="G48" i="1" s="1"/>
  <c r="B53" i="1"/>
  <c r="C53" i="1" s="1"/>
  <c r="G53" i="1" s="1"/>
  <c r="B43" i="1"/>
  <c r="C43" i="1" s="1"/>
  <c r="G43" i="1" s="1"/>
  <c r="B51" i="1"/>
  <c r="C51" i="1" s="1"/>
  <c r="G51" i="1" s="1"/>
  <c r="G29" i="1"/>
  <c r="B6" i="1" l="1"/>
  <c r="F19" i="1" s="1"/>
  <c r="J19" i="1" s="1"/>
  <c r="I20" i="1" s="1"/>
  <c r="J20" i="1" s="1"/>
  <c r="I21" i="1" s="1"/>
  <c r="J21" i="1" s="1"/>
  <c r="I22" i="1" s="1"/>
  <c r="J22" i="1" s="1"/>
  <c r="I23" i="1" s="1"/>
  <c r="J23" i="1" s="1"/>
  <c r="I24" i="1" s="1"/>
  <c r="J24" i="1" s="1"/>
  <c r="I25" i="1" s="1"/>
  <c r="J25" i="1" s="1"/>
  <c r="I26" i="1" s="1"/>
  <c r="J26" i="1" s="1"/>
  <c r="I27" i="1" l="1"/>
  <c r="J27" i="1" s="1"/>
  <c r="I28" i="1" l="1"/>
  <c r="J28" i="1" s="1"/>
  <c r="I29" i="1" l="1"/>
  <c r="J29" i="1" s="1"/>
  <c r="I30" i="1" l="1"/>
  <c r="J30" i="1" s="1"/>
  <c r="I31" i="1" s="1"/>
  <c r="J31" i="1" s="1"/>
  <c r="I32" i="1" s="1"/>
  <c r="J32" i="1" s="1"/>
  <c r="I33" i="1" s="1"/>
  <c r="J33" i="1" s="1"/>
  <c r="I34" i="1" s="1"/>
  <c r="J34" i="1" s="1"/>
  <c r="I35" i="1" s="1"/>
  <c r="J35" i="1" s="1"/>
  <c r="I36" i="1" s="1"/>
  <c r="J36" i="1" s="1"/>
  <c r="I37" i="1" l="1"/>
  <c r="J37" i="1" s="1"/>
  <c r="I38" i="1" l="1"/>
  <c r="J38" i="1" s="1"/>
  <c r="I39" i="1" l="1"/>
  <c r="J39" i="1" s="1"/>
  <c r="I40" i="1" l="1"/>
  <c r="J40" i="1" s="1"/>
  <c r="I41" i="1" l="1"/>
  <c r="J41" i="1" s="1"/>
  <c r="I42" i="1" l="1"/>
  <c r="J42" i="1" s="1"/>
  <c r="I43" i="1" l="1"/>
  <c r="J43" i="1" s="1"/>
  <c r="I44" i="1" l="1"/>
  <c r="J44" i="1" s="1"/>
  <c r="I45" i="1" l="1"/>
  <c r="J45" i="1" s="1"/>
  <c r="I46" i="1" l="1"/>
  <c r="J46" i="1" s="1"/>
  <c r="I47" i="1" l="1"/>
  <c r="J47" i="1" s="1"/>
  <c r="I48" i="1" l="1"/>
  <c r="J48" i="1" s="1"/>
  <c r="I49" i="1" l="1"/>
  <c r="J49" i="1" s="1"/>
  <c r="I50" i="1" l="1"/>
  <c r="J50" i="1" s="1"/>
  <c r="I51" i="1" l="1"/>
  <c r="J51" i="1" s="1"/>
  <c r="I52" i="1" l="1"/>
  <c r="J52" i="1" s="1"/>
  <c r="I53" i="1" l="1"/>
  <c r="J53" i="1" s="1"/>
  <c r="I54" i="1" l="1"/>
  <c r="J54" i="1" s="1"/>
  <c r="I55" i="1" l="1"/>
  <c r="J55" i="1" s="1"/>
  <c r="I56" i="1" l="1"/>
  <c r="J56" i="1" s="1"/>
  <c r="I57" i="1" l="1"/>
  <c r="J57" i="1" s="1"/>
  <c r="I58" i="1" l="1"/>
  <c r="J58" i="1" s="1"/>
  <c r="I59" i="1" l="1"/>
  <c r="J59" i="1" s="1"/>
</calcChain>
</file>

<file path=xl/sharedStrings.xml><?xml version="1.0" encoding="utf-8"?>
<sst xmlns="http://schemas.openxmlformats.org/spreadsheetml/2006/main" count="22" uniqueCount="20">
  <si>
    <t>年齡</t>
    <phoneticPr fontId="2" type="noConversion"/>
  </si>
  <si>
    <t>費用現值</t>
    <phoneticPr fontId="2" type="noConversion"/>
  </si>
  <si>
    <t>通膨調整金額</t>
    <phoneticPr fontId="2" type="noConversion"/>
  </si>
  <si>
    <t>年費用現值</t>
    <phoneticPr fontId="2" type="noConversion"/>
  </si>
  <si>
    <t>投入金額</t>
    <phoneticPr fontId="2" type="noConversion"/>
  </si>
  <si>
    <t>支出金額</t>
    <phoneticPr fontId="2" type="noConversion"/>
  </si>
  <si>
    <t>收益</t>
    <phoneticPr fontId="2" type="noConversion"/>
  </si>
  <si>
    <t>投資報酬率</t>
    <phoneticPr fontId="2" type="noConversion"/>
  </si>
  <si>
    <t>帳戶餘額</t>
    <phoneticPr fontId="2" type="noConversion"/>
  </si>
  <si>
    <t>階梯式費用</t>
    <phoneticPr fontId="2" type="noConversion"/>
  </si>
  <si>
    <t>收支明細表</t>
    <phoneticPr fontId="2" type="noConversion"/>
  </si>
  <si>
    <t>費用需求表</t>
    <phoneticPr fontId="2" type="noConversion"/>
  </si>
  <si>
    <t>通貨膨脹率</t>
    <phoneticPr fontId="2" type="noConversion"/>
  </si>
  <si>
    <t>報酬率模式</t>
    <phoneticPr fontId="2" type="noConversion"/>
  </si>
  <si>
    <t>投資報酬率</t>
    <phoneticPr fontId="2" type="noConversion"/>
  </si>
  <si>
    <t>標準差</t>
    <phoneticPr fontId="2" type="noConversion"/>
  </si>
  <si>
    <t>目前年齡</t>
    <phoneticPr fontId="2" type="noConversion"/>
  </si>
  <si>
    <t>退休準備金</t>
    <phoneticPr fontId="2" type="noConversion"/>
  </si>
  <si>
    <t>退休準備金增減</t>
    <phoneticPr fontId="2" type="noConversion"/>
  </si>
  <si>
    <t>規畫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</si>
</sst>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3" formatCode="_-* #,##0.00_-;\-* #,##0.00_-;_-* &quot;-&quot;??_-;_-@_-"/>
    <numFmt numFmtId="176" formatCode="_-* #,##0_-;\-* #,##0_-;_-* &quot;-&quot;??_-;_-@_-"/>
    <numFmt numFmtId="177" formatCode="#,##0_ ;[Red]\-#,##0\ "/>
    <numFmt numFmtId="178" formatCode="0.0%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1" applyNumberFormat="1" applyFont="1">
      <alignment vertical="center"/>
    </xf>
    <xf numFmtId="177" fontId="3" fillId="0" borderId="0" xfId="0" applyNumberFormat="1" applyFont="1">
      <alignment vertical="center"/>
    </xf>
    <xf numFmtId="8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2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0" fontId="3" fillId="0" borderId="0" xfId="2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0" fontId="3" fillId="2" borderId="1" xfId="0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177" fontId="3" fillId="3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17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_-* #,##0_-;\-* #,##0_-;_-* &quot;-&quot;??_-;_-@_-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1827981395875953"/>
          <c:y val="0.13330447005192786"/>
          <c:w val="0.85334892697236375"/>
          <c:h val="0.69014113032102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'實作練習1 (454頁)'!$J$18</c:f>
              <c:strCache>
                <c:ptCount val="1"/>
                <c:pt idx="0">
                  <c:v>帳戶餘額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'實作練習1 (454頁)'!$E$19:$E$59</c:f>
              <c:numCache>
                <c:formatCode>#,##0_ ;[Red]\-#,##0\ </c:formatCode>
                <c:ptCount val="41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</c:numCache>
            </c:numRef>
          </c:cat>
          <c:val>
            <c:numRef>
              <c:f>'實作練習1 (454頁)'!$J$19:$J$59</c:f>
              <c:numCache>
                <c:formatCode>#,##0_ ;[Red]\-#,##0\ </c:formatCode>
                <c:ptCount val="41"/>
                <c:pt idx="0">
                  <c:v>16761869.00171474</c:v>
                </c:pt>
                <c:pt idx="1">
                  <c:v>16690562.645461723</c:v>
                </c:pt>
                <c:pt idx="2">
                  <c:v>16597502.97526928</c:v>
                </c:pt>
                <c:pt idx="3">
                  <c:v>16481238.565517904</c:v>
                </c:pt>
                <c:pt idx="4">
                  <c:v>16340238.144108666</c:v>
                </c:pt>
                <c:pt idx="5">
                  <c:v>16172886.454635262</c:v>
                </c:pt>
                <c:pt idx="6">
                  <c:v>15977479.908754611</c:v>
                </c:pt>
                <c:pt idx="7">
                  <c:v>15752222.018207679</c:v>
                </c:pt>
                <c:pt idx="8">
                  <c:v>15495218.595413707</c:v>
                </c:pt>
                <c:pt idx="9">
                  <c:v>15204472.71100595</c:v>
                </c:pt>
                <c:pt idx="10">
                  <c:v>15095242.786186639</c:v>
                </c:pt>
                <c:pt idx="11">
                  <c:v>14963162.293918969</c:v>
                </c:pt>
                <c:pt idx="12">
                  <c:v>14806740.924406376</c:v>
                </c:pt>
                <c:pt idx="13">
                  <c:v>14624406.896733982</c:v>
                </c:pt>
                <c:pt idx="14">
                  <c:v>14414502.746200114</c:v>
                </c:pt>
                <c:pt idx="15">
                  <c:v>14175280.898232142</c:v>
                </c:pt>
                <c:pt idx="16">
                  <c:v>13904899.018160209</c:v>
                </c:pt>
                <c:pt idx="17">
                  <c:v>13601415.125585012</c:v>
                </c:pt>
                <c:pt idx="18">
                  <c:v>13262782.46151139</c:v>
                </c:pt>
                <c:pt idx="19">
                  <c:v>12886844.09582703</c:v>
                </c:pt>
                <c:pt idx="20">
                  <c:v>12683299.069790279</c:v>
                </c:pt>
                <c:pt idx="21">
                  <c:v>12452619.047835128</c:v>
                </c:pt>
                <c:pt idx="22">
                  <c:v>12193108.125273326</c:v>
                </c:pt>
                <c:pt idx="23">
                  <c:v>11902978.819084363</c:v>
                </c:pt>
                <c:pt idx="24">
                  <c:v>11580347.353336899</c:v>
                </c:pt>
                <c:pt idx="25">
                  <c:v>11223228.706168028</c:v>
                </c:pt>
                <c:pt idx="26">
                  <c:v>10829531.406343998</c:v>
                </c:pt>
                <c:pt idx="27">
                  <c:v>10397052.06682612</c:v>
                </c:pt>
                <c:pt idx="28">
                  <c:v>9923469.6421356462</c:v>
                </c:pt>
                <c:pt idx="29">
                  <c:v>9406339.3956500124</c:v>
                </c:pt>
                <c:pt idx="30">
                  <c:v>8843086.5622682497</c:v>
                </c:pt>
                <c:pt idx="31">
                  <c:v>8230999.691154113</c:v>
                </c:pt>
                <c:pt idx="32">
                  <c:v>7567223.6524997177</c:v>
                </c:pt>
                <c:pt idx="33">
                  <c:v>6848752.2914483603</c:v>
                </c:pt>
                <c:pt idx="34">
                  <c:v>6072420.7114709094</c:v>
                </c:pt>
                <c:pt idx="35">
                  <c:v>5234897.1686035888</c:v>
                </c:pt>
                <c:pt idx="36">
                  <c:v>4332674.557024085</c:v>
                </c:pt>
                <c:pt idx="37">
                  <c:v>3362061.465465412</c:v>
                </c:pt>
                <c:pt idx="38">
                  <c:v>2319172.7829406075</c:v>
                </c:pt>
                <c:pt idx="39">
                  <c:v>1199919.8311736013</c:v>
                </c:pt>
                <c:pt idx="40">
                  <c:v>-3.6088749766349792E-8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544848"/>
        <c:axId val="576544456"/>
      </c:barChart>
      <c:valAx>
        <c:axId val="576544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576544848"/>
        <c:crosses val="autoZero"/>
        <c:crossBetween val="between"/>
      </c:valAx>
      <c:catAx>
        <c:axId val="576544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/>
                  <a:t>年齡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numFmt formatCode="#,##0_ ;[Red]\-#,##0\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576544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974912</xdr:colOff>
      <xdr:row>0</xdr:row>
      <xdr:rowOff>0</xdr:rowOff>
    </xdr:from>
    <xdr:to>
      <xdr:col>9</xdr:col>
      <xdr:colOff>1210236</xdr:colOff>
      <xdr:row>15</xdr:row>
      <xdr:rowOff>156882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289891</xdr:colOff>
      <xdr:row>0</xdr:row>
      <xdr:rowOff>57978</xdr:rowOff>
    </xdr:from>
    <xdr:ext cx="2658717" cy="886239"/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587" y="57978"/>
          <a:ext cx="2658717" cy="88623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費用需求表" displayName="費用需求表" ref="A18:C59" totalsRowShown="0" headerRowDxfId="16" dataDxfId="15">
  <tableColumns count="3">
    <tableColumn id="1" name="年齡" dataDxfId="14">
      <calculatedColumnFormula>IF(A18&lt;99,A18+1,"")</calculatedColumnFormula>
    </tableColumn>
    <tableColumn id="2" name="費用現值" dataDxfId="13">
      <calculatedColumnFormula>VLOOKUP(費用需求表[[#This Row],[年齡]],階梯式費用[],2)</calculatedColumnFormula>
    </tableColumn>
    <tableColumn id="3" name="通膨調整金額" dataDxfId="12">
      <calculatedColumnFormula>費用需求表[[#This Row],[費用現值]]*(1+通貨膨脹率)^(費用需求表[[#This Row],[年齡]]-目前年齡)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階梯式費用" displayName="階梯式費用" ref="A11:B15" totalsRowShown="0" headerRowDxfId="11" dataDxfId="10">
  <tableColumns count="2">
    <tableColumn id="1" name="年齡" dataDxfId="9"/>
    <tableColumn id="2" name="年費用現值" dataDxfId="8" dataCellStyle="千分位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明細表" displayName="明細表" ref="E18:J59" totalsRowShown="0" headerRowDxfId="7" dataDxfId="6">
  <tableColumns count="6">
    <tableColumn id="1" name="年齡" dataDxfId="5"/>
    <tableColumn id="2" name="投入金額" dataDxfId="4">
      <calculatedColumnFormula>IF(明細表[[#This Row],[年齡]]&lt;退休年齡,FV(NOMINAL(退休前投資報酬率,12)/12,12,-每年投入金額),0)</calculatedColumnFormula>
    </tableColumn>
    <tableColumn id="3" name="支出金額" dataDxfId="3">
      <calculatedColumnFormula>費用需求表[[#This Row],[通膨調整金額]]</calculatedColumnFormula>
    </tableColumn>
    <tableColumn id="7" name="投資報酬率" dataDxfId="2" dataCellStyle="百分比">
      <calculatedColumnFormula>IF(報酬率模式="規劃",投資報酬率,_xlfn.NORM.INV(RAND(),投資報酬率,標準差))</calculatedColumnFormula>
    </tableColumn>
    <tableColumn id="5" name="收益" dataDxfId="1"/>
    <tableColumn id="6" name="帳戶餘額" dataDxfId="0">
      <calculatedColumnFormula>明細表[[#This Row],[投入金額]]+明細表[[#This Row],[收益]]-明細表[[#This Row],[支出金額]]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115" zoomScaleNormal="115" workbookViewId="0">
      <pane ySplit="10125" topLeftCell="A14"/>
      <selection activeCell="M11" sqref="M11"/>
      <selection pane="bottomLeft" activeCell="J20" sqref="J20"/>
    </sheetView>
  </sheetViews>
  <sheetFormatPr defaultRowHeight="15.75" x14ac:dyDescent="0.25"/>
  <cols>
    <col min="1" max="1" width="18.625" style="1" bestFit="1" customWidth="1"/>
    <col min="2" max="2" width="14.75" style="1" customWidth="1"/>
    <col min="3" max="3" width="14.125" style="1" bestFit="1" customWidth="1"/>
    <col min="4" max="4" width="12.875" style="1" customWidth="1"/>
    <col min="5" max="5" width="15.375" style="1" customWidth="1"/>
    <col min="6" max="6" width="13.625" style="1" customWidth="1"/>
    <col min="7" max="7" width="13.875" style="1" customWidth="1"/>
    <col min="8" max="8" width="12.125" style="1" customWidth="1"/>
    <col min="9" max="9" width="14" style="1" customWidth="1"/>
    <col min="10" max="10" width="16.25" style="1" bestFit="1" customWidth="1"/>
    <col min="11" max="16384" width="9" style="1"/>
  </cols>
  <sheetData>
    <row r="1" spans="1:10" x14ac:dyDescent="0.25">
      <c r="A1" s="1" t="s">
        <v>16</v>
      </c>
      <c r="B1" s="17">
        <v>40</v>
      </c>
    </row>
    <row r="2" spans="1:10" x14ac:dyDescent="0.25">
      <c r="A2" s="10" t="s">
        <v>14</v>
      </c>
      <c r="B2" s="11">
        <v>0.05</v>
      </c>
    </row>
    <row r="3" spans="1:10" x14ac:dyDescent="0.25">
      <c r="A3" s="10" t="s">
        <v>15</v>
      </c>
      <c r="B3" s="11">
        <v>0.04</v>
      </c>
    </row>
    <row r="4" spans="1:10" x14ac:dyDescent="0.25">
      <c r="A4" s="10" t="s">
        <v>12</v>
      </c>
      <c r="B4" s="11">
        <v>0.02</v>
      </c>
    </row>
    <row r="5" spans="1:10" x14ac:dyDescent="0.25">
      <c r="A5" s="10" t="s">
        <v>13</v>
      </c>
      <c r="B5" s="16" t="s">
        <v>19</v>
      </c>
      <c r="H5" s="4"/>
      <c r="J5" s="4"/>
    </row>
    <row r="6" spans="1:10" x14ac:dyDescent="0.25">
      <c r="A6" s="12" t="s">
        <v>17</v>
      </c>
      <c r="B6" s="13">
        <f>NPV(投資報酬率,費用需求表[通膨調整金額])*(1+投資報酬率)</f>
        <v>17653437.439301752</v>
      </c>
      <c r="H6" s="4"/>
      <c r="J6" s="4"/>
    </row>
    <row r="7" spans="1:10" x14ac:dyDescent="0.25">
      <c r="A7" s="1" t="s">
        <v>18</v>
      </c>
      <c r="B7" s="3">
        <v>0</v>
      </c>
    </row>
    <row r="8" spans="1:10" x14ac:dyDescent="0.25">
      <c r="C8" s="8"/>
    </row>
    <row r="10" spans="1:10" ht="16.5" x14ac:dyDescent="0.25">
      <c r="A10" s="9" t="s">
        <v>9</v>
      </c>
    </row>
    <row r="11" spans="1:10" x14ac:dyDescent="0.25">
      <c r="A11" s="5" t="s">
        <v>0</v>
      </c>
      <c r="B11" s="5" t="s">
        <v>3</v>
      </c>
    </row>
    <row r="12" spans="1:10" x14ac:dyDescent="0.25">
      <c r="A12" s="5">
        <v>60</v>
      </c>
      <c r="B12" s="2">
        <v>600000</v>
      </c>
    </row>
    <row r="13" spans="1:10" x14ac:dyDescent="0.25">
      <c r="A13" s="14">
        <v>70</v>
      </c>
      <c r="B13" s="2">
        <f>B12*0.8</f>
        <v>480000</v>
      </c>
    </row>
    <row r="14" spans="1:10" x14ac:dyDescent="0.25">
      <c r="A14" s="14">
        <v>80</v>
      </c>
      <c r="B14" s="2">
        <f>B13*0.8</f>
        <v>384000</v>
      </c>
    </row>
    <row r="15" spans="1:10" x14ac:dyDescent="0.25">
      <c r="A15" s="14"/>
      <c r="B15" s="2">
        <v>0</v>
      </c>
    </row>
    <row r="17" spans="1:10" ht="16.5" x14ac:dyDescent="0.25">
      <c r="A17" s="9" t="s">
        <v>11</v>
      </c>
      <c r="B17" s="1" t="str">
        <f>"退休年齡60歲、目前年齡"&amp;目前年齡&amp;"歲"</f>
        <v>退休年齡60歲、目前年齡40歲</v>
      </c>
      <c r="E17" s="15" t="s">
        <v>10</v>
      </c>
      <c r="H17" s="5"/>
      <c r="I17" s="5"/>
      <c r="J17" s="5"/>
    </row>
    <row r="18" spans="1:10" x14ac:dyDescent="0.25">
      <c r="A18" s="5" t="s">
        <v>0</v>
      </c>
      <c r="B18" s="5" t="s">
        <v>1</v>
      </c>
      <c r="C18" s="5" t="s">
        <v>2</v>
      </c>
      <c r="E18" s="5" t="s">
        <v>0</v>
      </c>
      <c r="F18" s="5" t="s">
        <v>4</v>
      </c>
      <c r="G18" s="5" t="s">
        <v>5</v>
      </c>
      <c r="H18" s="5" t="s">
        <v>7</v>
      </c>
      <c r="I18" s="5" t="s">
        <v>6</v>
      </c>
      <c r="J18" s="5" t="s">
        <v>8</v>
      </c>
    </row>
    <row r="19" spans="1:10" x14ac:dyDescent="0.25">
      <c r="A19" s="7">
        <v>60</v>
      </c>
      <c r="B19" s="3">
        <f>VLOOKUP(費用需求表[[#This Row],[年齡]],階梯式費用[],2)</f>
        <v>600000</v>
      </c>
      <c r="C19" s="3">
        <f>費用需求表[[#This Row],[費用現值]]*(1+通貨膨脹率)^(費用需求表[[#This Row],[年齡]]-目前年齡)</f>
        <v>891568.43758701254</v>
      </c>
      <c r="D19" s="6"/>
      <c r="E19" s="7">
        <v>60</v>
      </c>
      <c r="F19" s="3">
        <f>退休準備金+退休準備金增減</f>
        <v>17653437.439301752</v>
      </c>
      <c r="G19" s="3">
        <f>費用需求表[[#This Row],[通膨調整金額]]</f>
        <v>891568.43758701254</v>
      </c>
      <c r="H19" s="6"/>
      <c r="I19" s="3">
        <v>0</v>
      </c>
      <c r="J19" s="3">
        <f>明細表[[#This Row],[投入金額]]-明細表[[#This Row],[支出金額]]</f>
        <v>16761869.00171474</v>
      </c>
    </row>
    <row r="20" spans="1:10" x14ac:dyDescent="0.25">
      <c r="A20" s="7">
        <v>61</v>
      </c>
      <c r="B20" s="3">
        <f>VLOOKUP(費用需求表[[#This Row],[年齡]],階梯式費用[],2)</f>
        <v>600000</v>
      </c>
      <c r="C20" s="3">
        <f>費用需求表[[#This Row],[費用現值]]*(1+通貨膨脹率)^(費用需求表[[#This Row],[年齡]]-目前年齡)</f>
        <v>909399.80633875274</v>
      </c>
      <c r="D20" s="6"/>
      <c r="E20" s="7">
        <v>61</v>
      </c>
      <c r="F20" s="3">
        <v>0</v>
      </c>
      <c r="G20" s="3">
        <f>費用需求表[[#This Row],[通膨調整金額]]</f>
        <v>909399.80633875274</v>
      </c>
      <c r="H20" s="6">
        <f t="shared" ref="H20:H59" ca="1" si="0">IF(報酬率模式="規畫",投資報酬率,_xlfn.NORM.INV(RAND(),投資報酬率,標準差))</f>
        <v>0.05</v>
      </c>
      <c r="I20" s="3">
        <f ca="1">J19*明細表[[#This Row],[投資報酬率]]</f>
        <v>838093.45008573704</v>
      </c>
      <c r="J20" s="3">
        <f ca="1">J19+明細表[[#This Row],[投入金額]]+明細表[[#This Row],[收益]]-明細表[[#This Row],[支出金額]]</f>
        <v>16690562.645461723</v>
      </c>
    </row>
    <row r="21" spans="1:10" x14ac:dyDescent="0.25">
      <c r="A21" s="7">
        <v>62</v>
      </c>
      <c r="B21" s="3">
        <f>VLOOKUP(費用需求表[[#This Row],[年齡]],階梯式費用[],2)</f>
        <v>600000</v>
      </c>
      <c r="C21" s="3">
        <f>費用需求表[[#This Row],[費用現值]]*(1+通貨膨脹率)^(費用需求表[[#This Row],[年齡]]-目前年齡)</f>
        <v>927587.80246552778</v>
      </c>
      <c r="D21" s="6"/>
      <c r="E21" s="7">
        <v>62</v>
      </c>
      <c r="F21" s="3">
        <v>0</v>
      </c>
      <c r="G21" s="3">
        <f>費用需求表[[#This Row],[通膨調整金額]]</f>
        <v>927587.80246552778</v>
      </c>
      <c r="H21" s="6">
        <f t="shared" ca="1" si="0"/>
        <v>0.05</v>
      </c>
      <c r="I21" s="3">
        <f ca="1">J20*明細表[[#This Row],[投資報酬率]]</f>
        <v>834528.13227308623</v>
      </c>
      <c r="J21" s="3">
        <f ca="1">J20+明細表[[#This Row],[投入金額]]+明細表[[#This Row],[收益]]-明細表[[#This Row],[支出金額]]</f>
        <v>16597502.97526928</v>
      </c>
    </row>
    <row r="22" spans="1:10" x14ac:dyDescent="0.25">
      <c r="A22" s="7">
        <v>63</v>
      </c>
      <c r="B22" s="3">
        <f>VLOOKUP(費用需求表[[#This Row],[年齡]],階梯式費用[],2)</f>
        <v>600000</v>
      </c>
      <c r="C22" s="3">
        <f>費用需求表[[#This Row],[費用現值]]*(1+通貨膨脹率)^(費用需求表[[#This Row],[年齡]]-目前年齡)</f>
        <v>946139.55851483822</v>
      </c>
      <c r="D22" s="6"/>
      <c r="E22" s="7">
        <v>63</v>
      </c>
      <c r="F22" s="3">
        <v>0</v>
      </c>
      <c r="G22" s="3">
        <f>費用需求表[[#This Row],[通膨調整金額]]</f>
        <v>946139.55851483822</v>
      </c>
      <c r="H22" s="6">
        <f t="shared" ca="1" si="0"/>
        <v>0.05</v>
      </c>
      <c r="I22" s="3">
        <f ca="1">J21*明細表[[#This Row],[投資報酬率]]</f>
        <v>829875.14876346407</v>
      </c>
      <c r="J22" s="3">
        <f ca="1">J21+明細表[[#This Row],[投入金額]]+明細表[[#This Row],[收益]]-明細表[[#This Row],[支出金額]]</f>
        <v>16481238.565517904</v>
      </c>
    </row>
    <row r="23" spans="1:10" x14ac:dyDescent="0.25">
      <c r="A23" s="7">
        <v>64</v>
      </c>
      <c r="B23" s="3">
        <f>VLOOKUP(費用需求表[[#This Row],[年齡]],階梯式費用[],2)</f>
        <v>600000</v>
      </c>
      <c r="C23" s="3">
        <f>費用需求表[[#This Row],[費用現值]]*(1+通貨膨脹率)^(費用需求表[[#This Row],[年齡]]-目前年齡)</f>
        <v>965062.34968513506</v>
      </c>
      <c r="D23" s="6"/>
      <c r="E23" s="7">
        <v>64</v>
      </c>
      <c r="F23" s="3">
        <v>0</v>
      </c>
      <c r="G23" s="3">
        <f>費用需求表[[#This Row],[通膨調整金額]]</f>
        <v>965062.34968513506</v>
      </c>
      <c r="H23" s="6">
        <f t="shared" ca="1" si="0"/>
        <v>0.05</v>
      </c>
      <c r="I23" s="3">
        <f ca="1">J22*明細表[[#This Row],[投資報酬率]]</f>
        <v>824061.9282758953</v>
      </c>
      <c r="J23" s="3">
        <f ca="1">J22+明細表[[#This Row],[投入金額]]+明細表[[#This Row],[收益]]-明細表[[#This Row],[支出金額]]</f>
        <v>16340238.144108666</v>
      </c>
    </row>
    <row r="24" spans="1:10" x14ac:dyDescent="0.25">
      <c r="A24" s="7">
        <v>65</v>
      </c>
      <c r="B24" s="3">
        <f>VLOOKUP(費用需求表[[#This Row],[年齡]],階梯式費用[],2)</f>
        <v>600000</v>
      </c>
      <c r="C24" s="3">
        <f>費用需求表[[#This Row],[費用現值]]*(1+通貨膨脹率)^(費用需求表[[#This Row],[年齡]]-目前年齡)</f>
        <v>984363.59667883778</v>
      </c>
      <c r="D24" s="6"/>
      <c r="E24" s="7">
        <v>65</v>
      </c>
      <c r="F24" s="3">
        <v>0</v>
      </c>
      <c r="G24" s="3">
        <f>費用需求表[[#This Row],[通膨調整金額]]</f>
        <v>984363.59667883778</v>
      </c>
      <c r="H24" s="6">
        <f t="shared" ca="1" si="0"/>
        <v>0.05</v>
      </c>
      <c r="I24" s="3">
        <f ca="1">J23*明細表[[#This Row],[投資報酬率]]</f>
        <v>817011.90720543335</v>
      </c>
      <c r="J24" s="3">
        <f ca="1">J23+明細表[[#This Row],[投入金額]]+明細表[[#This Row],[收益]]-明細表[[#This Row],[支出金額]]</f>
        <v>16172886.454635262</v>
      </c>
    </row>
    <row r="25" spans="1:10" x14ac:dyDescent="0.25">
      <c r="A25" s="7">
        <v>66</v>
      </c>
      <c r="B25" s="3">
        <f>VLOOKUP(費用需求表[[#This Row],[年齡]],階梯式費用[],2)</f>
        <v>600000</v>
      </c>
      <c r="C25" s="3">
        <f>費用需求表[[#This Row],[費用現值]]*(1+通貨膨脹率)^(費用需求表[[#This Row],[年齡]]-目前年齡)</f>
        <v>1004050.8686124146</v>
      </c>
      <c r="D25" s="6"/>
      <c r="E25" s="7">
        <v>66</v>
      </c>
      <c r="F25" s="3">
        <v>0</v>
      </c>
      <c r="G25" s="3">
        <f>費用需求表[[#This Row],[通膨調整金額]]</f>
        <v>1004050.8686124146</v>
      </c>
      <c r="H25" s="6">
        <f t="shared" ca="1" si="0"/>
        <v>0.05</v>
      </c>
      <c r="I25" s="3">
        <f ca="1">J24*明細表[[#This Row],[投資報酬率]]</f>
        <v>808644.32273176312</v>
      </c>
      <c r="J25" s="3">
        <f ca="1">J24+明細表[[#This Row],[投入金額]]+明細表[[#This Row],[收益]]-明細表[[#This Row],[支出金額]]</f>
        <v>15977479.908754611</v>
      </c>
    </row>
    <row r="26" spans="1:10" x14ac:dyDescent="0.25">
      <c r="A26" s="7">
        <v>67</v>
      </c>
      <c r="B26" s="3">
        <f>VLOOKUP(費用需求表[[#This Row],[年齡]],階梯式費用[],2)</f>
        <v>600000</v>
      </c>
      <c r="C26" s="3">
        <f>費用需求表[[#This Row],[費用現值]]*(1+通貨膨脹率)^(費用需求表[[#This Row],[年齡]]-目前年齡)</f>
        <v>1024131.8859846627</v>
      </c>
      <c r="D26" s="6"/>
      <c r="E26" s="7">
        <v>67</v>
      </c>
      <c r="F26" s="3">
        <v>0</v>
      </c>
      <c r="G26" s="3">
        <f>費用需求表[[#This Row],[通膨調整金額]]</f>
        <v>1024131.8859846627</v>
      </c>
      <c r="H26" s="6">
        <f t="shared" ca="1" si="0"/>
        <v>0.05</v>
      </c>
      <c r="I26" s="3">
        <f ca="1">J25*明細表[[#This Row],[投資報酬率]]</f>
        <v>798873.99543773057</v>
      </c>
      <c r="J26" s="3">
        <f ca="1">J25+明細表[[#This Row],[投入金額]]+明細表[[#This Row],[收益]]-明細表[[#This Row],[支出金額]]</f>
        <v>15752222.018207679</v>
      </c>
    </row>
    <row r="27" spans="1:10" x14ac:dyDescent="0.25">
      <c r="A27" s="7">
        <v>68</v>
      </c>
      <c r="B27" s="3">
        <f>VLOOKUP(費用需求表[[#This Row],[年齡]],階梯式費用[],2)</f>
        <v>600000</v>
      </c>
      <c r="C27" s="3">
        <f>費用需求表[[#This Row],[費用現值]]*(1+通貨膨脹率)^(費用需求表[[#This Row],[年齡]]-目前年齡)</f>
        <v>1044614.5237043562</v>
      </c>
      <c r="D27" s="6"/>
      <c r="E27" s="7">
        <v>68</v>
      </c>
      <c r="F27" s="3">
        <v>0</v>
      </c>
      <c r="G27" s="3">
        <f>費用需求表[[#This Row],[通膨調整金額]]</f>
        <v>1044614.5237043562</v>
      </c>
      <c r="H27" s="6">
        <f t="shared" ca="1" si="0"/>
        <v>0.05</v>
      </c>
      <c r="I27" s="3">
        <f ca="1">J26*明細表[[#This Row],[投資報酬率]]</f>
        <v>787611.10091038398</v>
      </c>
      <c r="J27" s="3">
        <f ca="1">J26+明細表[[#This Row],[投入金額]]+明細表[[#This Row],[收益]]-明細表[[#This Row],[支出金額]]</f>
        <v>15495218.595413707</v>
      </c>
    </row>
    <row r="28" spans="1:10" x14ac:dyDescent="0.25">
      <c r="A28" s="7">
        <v>69</v>
      </c>
      <c r="B28" s="3">
        <f>VLOOKUP(費用需求表[[#This Row],[年齡]],階梯式費用[],2)</f>
        <v>600000</v>
      </c>
      <c r="C28" s="3">
        <f>費用需求表[[#This Row],[費用現值]]*(1+通貨膨脹率)^(費用需求表[[#This Row],[年齡]]-目前年齡)</f>
        <v>1065506.814178443</v>
      </c>
      <c r="D28" s="6"/>
      <c r="E28" s="7">
        <v>69</v>
      </c>
      <c r="F28" s="3">
        <v>0</v>
      </c>
      <c r="G28" s="3">
        <f>費用需求表[[#This Row],[通膨調整金額]]</f>
        <v>1065506.814178443</v>
      </c>
      <c r="H28" s="6">
        <f t="shared" ca="1" si="0"/>
        <v>0.05</v>
      </c>
      <c r="I28" s="3">
        <f ca="1">J27*明細表[[#This Row],[投資報酬率]]</f>
        <v>774760.92977068538</v>
      </c>
      <c r="J28" s="3">
        <f ca="1">J27+明細表[[#This Row],[投入金額]]+明細表[[#This Row],[收益]]-明細表[[#This Row],[支出金額]]</f>
        <v>15204472.71100595</v>
      </c>
    </row>
    <row r="29" spans="1:10" x14ac:dyDescent="0.25">
      <c r="A29" s="7">
        <v>70</v>
      </c>
      <c r="B29" s="3">
        <f>VLOOKUP(費用需求表[[#This Row],[年齡]],階梯式費用[],2)</f>
        <v>480000</v>
      </c>
      <c r="C29" s="3">
        <f>費用需求表[[#This Row],[費用現值]]*(1+通貨膨脹率)^(費用需求表[[#This Row],[年齡]]-目前年齡)</f>
        <v>869453.56036960962</v>
      </c>
      <c r="D29" s="6"/>
      <c r="E29" s="7">
        <v>70</v>
      </c>
      <c r="F29" s="3">
        <v>0</v>
      </c>
      <c r="G29" s="3">
        <f>費用需求表[[#This Row],[通膨調整金額]]</f>
        <v>869453.56036960962</v>
      </c>
      <c r="H29" s="6">
        <f t="shared" ca="1" si="0"/>
        <v>0.05</v>
      </c>
      <c r="I29" s="3">
        <f ca="1">J28*明細表[[#This Row],[投資報酬率]]</f>
        <v>760223.63555029756</v>
      </c>
      <c r="J29" s="3">
        <f ca="1">J28+明細表[[#This Row],[投入金額]]+明細表[[#This Row],[收益]]-明細表[[#This Row],[支出金額]]</f>
        <v>15095242.786186639</v>
      </c>
    </row>
    <row r="30" spans="1:10" x14ac:dyDescent="0.25">
      <c r="A30" s="7">
        <v>71</v>
      </c>
      <c r="B30" s="3">
        <f>VLOOKUP(費用需求表[[#This Row],[年齡]],階梯式費用[],2)</f>
        <v>480000</v>
      </c>
      <c r="C30" s="3">
        <f>費用需求表[[#This Row],[費用現值]]*(1+通貨膨脹率)^(費用需求表[[#This Row],[年齡]]-目前年齡)</f>
        <v>886842.63157700165</v>
      </c>
      <c r="D30" s="6"/>
      <c r="E30" s="7">
        <v>71</v>
      </c>
      <c r="F30" s="3">
        <v>0</v>
      </c>
      <c r="G30" s="3">
        <f>費用需求表[[#This Row],[通膨調整金額]]</f>
        <v>886842.63157700165</v>
      </c>
      <c r="H30" s="6">
        <f t="shared" ca="1" si="0"/>
        <v>0.05</v>
      </c>
      <c r="I30" s="3">
        <f ca="1">J29*明細表[[#This Row],[投資報酬率]]</f>
        <v>754762.13930933201</v>
      </c>
      <c r="J30" s="3">
        <f ca="1">J29+明細表[[#This Row],[投入金額]]+明細表[[#This Row],[收益]]-明細表[[#This Row],[支出金額]]</f>
        <v>14963162.293918969</v>
      </c>
    </row>
    <row r="31" spans="1:10" x14ac:dyDescent="0.25">
      <c r="A31" s="7">
        <v>72</v>
      </c>
      <c r="B31" s="3">
        <f>VLOOKUP(費用需求表[[#This Row],[年齡]],階梯式費用[],2)</f>
        <v>480000</v>
      </c>
      <c r="C31" s="3">
        <f>費用需求表[[#This Row],[費用現值]]*(1+通貨膨脹率)^(費用需求表[[#This Row],[年齡]]-目前年齡)</f>
        <v>904579.48420854192</v>
      </c>
      <c r="D31" s="6"/>
      <c r="E31" s="7">
        <v>72</v>
      </c>
      <c r="F31" s="3">
        <v>0</v>
      </c>
      <c r="G31" s="3">
        <f>費用需求表[[#This Row],[通膨調整金額]]</f>
        <v>904579.48420854192</v>
      </c>
      <c r="H31" s="6">
        <f t="shared" ca="1" si="0"/>
        <v>0.05</v>
      </c>
      <c r="I31" s="3">
        <f ca="1">J30*明細表[[#This Row],[投資報酬率]]</f>
        <v>748158.11469594855</v>
      </c>
      <c r="J31" s="3">
        <f ca="1">J30+明細表[[#This Row],[投入金額]]+明細表[[#This Row],[收益]]-明細表[[#This Row],[支出金額]]</f>
        <v>14806740.924406376</v>
      </c>
    </row>
    <row r="32" spans="1:10" x14ac:dyDescent="0.25">
      <c r="A32" s="7">
        <v>73</v>
      </c>
      <c r="B32" s="3">
        <f>VLOOKUP(費用需求表[[#This Row],[年齡]],階梯式費用[],2)</f>
        <v>480000</v>
      </c>
      <c r="C32" s="3">
        <f>費用需求表[[#This Row],[費用現值]]*(1+通貨膨脹率)^(費用需求表[[#This Row],[年齡]]-目前年齡)</f>
        <v>922671.07389271283</v>
      </c>
      <c r="D32" s="6"/>
      <c r="E32" s="7">
        <v>73</v>
      </c>
      <c r="F32" s="3">
        <v>0</v>
      </c>
      <c r="G32" s="3">
        <f>費用需求表[[#This Row],[通膨調整金額]]</f>
        <v>922671.07389271283</v>
      </c>
      <c r="H32" s="6">
        <f t="shared" ca="1" si="0"/>
        <v>0.05</v>
      </c>
      <c r="I32" s="3">
        <f ca="1">J31*明細表[[#This Row],[投資報酬率]]</f>
        <v>740337.04622031888</v>
      </c>
      <c r="J32" s="3">
        <f ca="1">J31+明細表[[#This Row],[投入金額]]+明細表[[#This Row],[收益]]-明細表[[#This Row],[支出金額]]</f>
        <v>14624406.896733982</v>
      </c>
    </row>
    <row r="33" spans="1:10" x14ac:dyDescent="0.25">
      <c r="A33" s="7">
        <v>74</v>
      </c>
      <c r="B33" s="3">
        <f>VLOOKUP(費用需求表[[#This Row],[年齡]],階梯式費用[],2)</f>
        <v>480000</v>
      </c>
      <c r="C33" s="3">
        <f>費用需求表[[#This Row],[費用現值]]*(1+通貨膨脹率)^(費用需求表[[#This Row],[年齡]]-目前年齡)</f>
        <v>941124.49537056696</v>
      </c>
      <c r="D33" s="6"/>
      <c r="E33" s="7">
        <v>74</v>
      </c>
      <c r="F33" s="3">
        <v>0</v>
      </c>
      <c r="G33" s="3">
        <f>費用需求表[[#This Row],[通膨調整金額]]</f>
        <v>941124.49537056696</v>
      </c>
      <c r="H33" s="6">
        <f t="shared" ca="1" si="0"/>
        <v>0.05</v>
      </c>
      <c r="I33" s="3">
        <f ca="1">J32*明細表[[#This Row],[投資報酬率]]</f>
        <v>731220.34483669919</v>
      </c>
      <c r="J33" s="3">
        <f ca="1">J32+明細表[[#This Row],[投入金額]]+明細表[[#This Row],[收益]]-明細表[[#This Row],[支出金額]]</f>
        <v>14414502.746200114</v>
      </c>
    </row>
    <row r="34" spans="1:10" x14ac:dyDescent="0.25">
      <c r="A34" s="7">
        <v>75</v>
      </c>
      <c r="B34" s="3">
        <f>VLOOKUP(費用需求表[[#This Row],[年齡]],階梯式費用[],2)</f>
        <v>480000</v>
      </c>
      <c r="C34" s="3">
        <f>費用需求表[[#This Row],[費用現值]]*(1+通貨膨脹率)^(費用需求表[[#This Row],[年齡]]-目前年齡)</f>
        <v>959946.98527797824</v>
      </c>
      <c r="D34" s="6"/>
      <c r="E34" s="7">
        <v>75</v>
      </c>
      <c r="F34" s="3">
        <v>0</v>
      </c>
      <c r="G34" s="3">
        <f>費用需求表[[#This Row],[通膨調整金額]]</f>
        <v>959946.98527797824</v>
      </c>
      <c r="H34" s="6">
        <f t="shared" ca="1" si="0"/>
        <v>0.05</v>
      </c>
      <c r="I34" s="3">
        <f ca="1">J33*明細表[[#This Row],[投資報酬率]]</f>
        <v>720725.13731000572</v>
      </c>
      <c r="J34" s="3">
        <f ca="1">J33+明細表[[#This Row],[投入金額]]+明細表[[#This Row],[收益]]-明細表[[#This Row],[支出金額]]</f>
        <v>14175280.898232142</v>
      </c>
    </row>
    <row r="35" spans="1:10" x14ac:dyDescent="0.25">
      <c r="A35" s="7">
        <v>76</v>
      </c>
      <c r="B35" s="3">
        <f>VLOOKUP(費用需求表[[#This Row],[年齡]],階梯式費用[],2)</f>
        <v>480000</v>
      </c>
      <c r="C35" s="3">
        <f>費用需求表[[#This Row],[費用現值]]*(1+通貨膨脹率)^(費用需求表[[#This Row],[年齡]]-目前年齡)</f>
        <v>979145.92498353776</v>
      </c>
      <c r="D35" s="6"/>
      <c r="E35" s="7">
        <v>76</v>
      </c>
      <c r="F35" s="3">
        <v>0</v>
      </c>
      <c r="G35" s="3">
        <f>費用需求表[[#This Row],[通膨調整金額]]</f>
        <v>979145.92498353776</v>
      </c>
      <c r="H35" s="6">
        <f t="shared" ca="1" si="0"/>
        <v>0.05</v>
      </c>
      <c r="I35" s="3">
        <f ca="1">J34*明細表[[#This Row],[投資報酬率]]</f>
        <v>708764.04491160717</v>
      </c>
      <c r="J35" s="3">
        <f ca="1">J34+明細表[[#This Row],[投入金額]]+明細表[[#This Row],[收益]]-明細表[[#This Row],[支出金額]]</f>
        <v>13904899.018160209</v>
      </c>
    </row>
    <row r="36" spans="1:10" x14ac:dyDescent="0.25">
      <c r="A36" s="7">
        <v>77</v>
      </c>
      <c r="B36" s="3">
        <f>VLOOKUP(費用需求表[[#This Row],[年齡]],階梯式費用[],2)</f>
        <v>480000</v>
      </c>
      <c r="C36" s="3">
        <f>費用需求表[[#This Row],[費用現值]]*(1+通貨膨脹率)^(費用需求表[[#This Row],[年齡]]-目前年齡)</f>
        <v>998728.84348320868</v>
      </c>
      <c r="D36" s="6"/>
      <c r="E36" s="7">
        <v>77</v>
      </c>
      <c r="F36" s="3">
        <v>0</v>
      </c>
      <c r="G36" s="3">
        <f>費用需求表[[#This Row],[通膨調整金額]]</f>
        <v>998728.84348320868</v>
      </c>
      <c r="H36" s="6">
        <f t="shared" ca="1" si="0"/>
        <v>0.05</v>
      </c>
      <c r="I36" s="3">
        <f ca="1">J35*明細表[[#This Row],[投資報酬率]]</f>
        <v>695244.95090801048</v>
      </c>
      <c r="J36" s="3">
        <f ca="1">J35+明細表[[#This Row],[投入金額]]+明細表[[#This Row],[收益]]-明細表[[#This Row],[支出金額]]</f>
        <v>13601415.125585012</v>
      </c>
    </row>
    <row r="37" spans="1:10" x14ac:dyDescent="0.25">
      <c r="A37" s="7">
        <v>78</v>
      </c>
      <c r="B37" s="3">
        <f>VLOOKUP(費用需求表[[#This Row],[年齡]],階梯式費用[],2)</f>
        <v>480000</v>
      </c>
      <c r="C37" s="3">
        <f>費用需求表[[#This Row],[費用現值]]*(1+通貨膨脹率)^(費用需求表[[#This Row],[年齡]]-目前年齡)</f>
        <v>1018703.4203528729</v>
      </c>
      <c r="D37" s="6"/>
      <c r="E37" s="7">
        <v>78</v>
      </c>
      <c r="F37" s="3">
        <v>0</v>
      </c>
      <c r="G37" s="3">
        <f>費用需求表[[#This Row],[通膨調整金額]]</f>
        <v>1018703.4203528729</v>
      </c>
      <c r="H37" s="6">
        <f t="shared" ca="1" si="0"/>
        <v>0.05</v>
      </c>
      <c r="I37" s="3">
        <f ca="1">J36*明細表[[#This Row],[投資報酬率]]</f>
        <v>680070.75627925061</v>
      </c>
      <c r="J37" s="3">
        <f ca="1">J36+明細表[[#This Row],[投入金額]]+明細表[[#This Row],[收益]]-明細表[[#This Row],[支出金額]]</f>
        <v>13262782.46151139</v>
      </c>
    </row>
    <row r="38" spans="1:10" x14ac:dyDescent="0.25">
      <c r="A38" s="7">
        <v>79</v>
      </c>
      <c r="B38" s="3">
        <f>VLOOKUP(費用需求表[[#This Row],[年齡]],階梯式費用[],2)</f>
        <v>480000</v>
      </c>
      <c r="C38" s="3">
        <f>費用需求表[[#This Row],[費用現值]]*(1+通貨膨脹率)^(費用需求表[[#This Row],[年齡]]-目前年齡)</f>
        <v>1039077.48875993</v>
      </c>
      <c r="D38" s="6"/>
      <c r="E38" s="7">
        <v>79</v>
      </c>
      <c r="F38" s="3">
        <v>0</v>
      </c>
      <c r="G38" s="3">
        <f>費用需求表[[#This Row],[通膨調整金額]]</f>
        <v>1039077.48875993</v>
      </c>
      <c r="H38" s="6">
        <f t="shared" ca="1" si="0"/>
        <v>0.05</v>
      </c>
      <c r="I38" s="3">
        <f ca="1">J37*明細表[[#This Row],[投資報酬率]]</f>
        <v>663139.12307556951</v>
      </c>
      <c r="J38" s="3">
        <f ca="1">J37+明細表[[#This Row],[投入金額]]+明細表[[#This Row],[收益]]-明細表[[#This Row],[支出金額]]</f>
        <v>12886844.09582703</v>
      </c>
    </row>
    <row r="39" spans="1:10" x14ac:dyDescent="0.25">
      <c r="A39" s="7">
        <v>80</v>
      </c>
      <c r="B39" s="3">
        <f>VLOOKUP(費用需求表[[#This Row],[年齡]],階梯式費用[],2)</f>
        <v>384000</v>
      </c>
      <c r="C39" s="3">
        <f>費用需求表[[#This Row],[費用現值]]*(1+通貨膨脹率)^(費用需求表[[#This Row],[年齡]]-目前年齡)</f>
        <v>847887.23082810314</v>
      </c>
      <c r="D39" s="6"/>
      <c r="E39" s="7">
        <v>80</v>
      </c>
      <c r="F39" s="3">
        <v>0</v>
      </c>
      <c r="G39" s="3">
        <f>費用需求表[[#This Row],[通膨調整金額]]</f>
        <v>847887.23082810314</v>
      </c>
      <c r="H39" s="6">
        <f t="shared" ca="1" si="0"/>
        <v>0.05</v>
      </c>
      <c r="I39" s="3">
        <f ca="1">J38*明細表[[#This Row],[投資報酬率]]</f>
        <v>644342.20479135157</v>
      </c>
      <c r="J39" s="3">
        <f ca="1">J38+明細表[[#This Row],[投入金額]]+明細表[[#This Row],[收益]]-明細表[[#This Row],[支出金額]]</f>
        <v>12683299.069790279</v>
      </c>
    </row>
    <row r="40" spans="1:10" x14ac:dyDescent="0.25">
      <c r="A40" s="7">
        <v>81</v>
      </c>
      <c r="B40" s="3">
        <f>VLOOKUP(費用需求表[[#This Row],[年齡]],階梯式費用[],2)</f>
        <v>384000</v>
      </c>
      <c r="C40" s="3">
        <f>費用需求表[[#This Row],[費用現值]]*(1+通貨膨脹率)^(費用需求表[[#This Row],[年齡]]-目前年齡)</f>
        <v>864844.97544466518</v>
      </c>
      <c r="D40" s="6"/>
      <c r="E40" s="7">
        <v>81</v>
      </c>
      <c r="F40" s="3">
        <v>0</v>
      </c>
      <c r="G40" s="3">
        <f>費用需求表[[#This Row],[通膨調整金額]]</f>
        <v>864844.97544466518</v>
      </c>
      <c r="H40" s="6">
        <f t="shared" ca="1" si="0"/>
        <v>0.05</v>
      </c>
      <c r="I40" s="3">
        <f ca="1">J39*明細表[[#This Row],[投資報酬率]]</f>
        <v>634164.95348951407</v>
      </c>
      <c r="J40" s="3">
        <f ca="1">J39+明細表[[#This Row],[投入金額]]+明細表[[#This Row],[收益]]-明細表[[#This Row],[支出金額]]</f>
        <v>12452619.047835128</v>
      </c>
    </row>
    <row r="41" spans="1:10" x14ac:dyDescent="0.25">
      <c r="A41" s="7">
        <v>82</v>
      </c>
      <c r="B41" s="3">
        <f>VLOOKUP(費用需求表[[#This Row],[年齡]],階梯式費用[],2)</f>
        <v>384000</v>
      </c>
      <c r="C41" s="3">
        <f>費用需求表[[#This Row],[費用現值]]*(1+通貨膨脹率)^(費用需求表[[#This Row],[年齡]]-目前年齡)</f>
        <v>882141.87495355844</v>
      </c>
      <c r="D41" s="6"/>
      <c r="E41" s="7">
        <v>82</v>
      </c>
      <c r="F41" s="3">
        <v>0</v>
      </c>
      <c r="G41" s="3">
        <f>費用需求表[[#This Row],[通膨調整金額]]</f>
        <v>882141.87495355844</v>
      </c>
      <c r="H41" s="6">
        <f t="shared" ca="1" si="0"/>
        <v>0.05</v>
      </c>
      <c r="I41" s="3">
        <f ca="1">J40*明細表[[#This Row],[投資報酬率]]</f>
        <v>622630.95239175647</v>
      </c>
      <c r="J41" s="3">
        <f ca="1">J40+明細表[[#This Row],[投入金額]]+明細表[[#This Row],[收益]]-明細表[[#This Row],[支出金額]]</f>
        <v>12193108.125273326</v>
      </c>
    </row>
    <row r="42" spans="1:10" x14ac:dyDescent="0.25">
      <c r="A42" s="7">
        <v>83</v>
      </c>
      <c r="B42" s="3">
        <f>VLOOKUP(費用需求表[[#This Row],[年齡]],階梯式費用[],2)</f>
        <v>384000</v>
      </c>
      <c r="C42" s="3">
        <f>費用需求表[[#This Row],[費用現值]]*(1+通貨膨脹率)^(費用需求表[[#This Row],[年齡]]-目前年齡)</f>
        <v>899784.71245262946</v>
      </c>
      <c r="D42" s="6"/>
      <c r="E42" s="7">
        <v>83</v>
      </c>
      <c r="F42" s="3">
        <v>0</v>
      </c>
      <c r="G42" s="3">
        <f>費用需求表[[#This Row],[通膨調整金額]]</f>
        <v>899784.71245262946</v>
      </c>
      <c r="H42" s="6">
        <f t="shared" ca="1" si="0"/>
        <v>0.05</v>
      </c>
      <c r="I42" s="3">
        <f ca="1">J41*明細表[[#This Row],[投資報酬率]]</f>
        <v>609655.40626366634</v>
      </c>
      <c r="J42" s="3">
        <f ca="1">J41+明細表[[#This Row],[投入金額]]+明細表[[#This Row],[收益]]-明細表[[#This Row],[支出金額]]</f>
        <v>11902978.819084363</v>
      </c>
    </row>
    <row r="43" spans="1:10" x14ac:dyDescent="0.25">
      <c r="A43" s="7">
        <v>84</v>
      </c>
      <c r="B43" s="3">
        <f>VLOOKUP(費用需求表[[#This Row],[年齡]],階梯式費用[],2)</f>
        <v>384000</v>
      </c>
      <c r="C43" s="3">
        <f>費用需求表[[#This Row],[費用現值]]*(1+通貨膨脹率)^(費用需求表[[#This Row],[年齡]]-目前年齡)</f>
        <v>917780.40670168225</v>
      </c>
      <c r="D43" s="6"/>
      <c r="E43" s="7">
        <v>84</v>
      </c>
      <c r="F43" s="3">
        <v>0</v>
      </c>
      <c r="G43" s="3">
        <f>費用需求表[[#This Row],[通膨調整金額]]</f>
        <v>917780.40670168225</v>
      </c>
      <c r="H43" s="6">
        <f t="shared" ca="1" si="0"/>
        <v>0.05</v>
      </c>
      <c r="I43" s="3">
        <f ca="1">J42*明細表[[#This Row],[投資報酬率]]</f>
        <v>595148.94095421815</v>
      </c>
      <c r="J43" s="3">
        <f ca="1">J42+明細表[[#This Row],[投入金額]]+明細表[[#This Row],[收益]]-明細表[[#This Row],[支出金額]]</f>
        <v>11580347.353336899</v>
      </c>
    </row>
    <row r="44" spans="1:10" x14ac:dyDescent="0.25">
      <c r="A44" s="7">
        <v>85</v>
      </c>
      <c r="B44" s="3">
        <f>VLOOKUP(費用需求表[[#This Row],[年齡]],階梯式費用[],2)</f>
        <v>384000</v>
      </c>
      <c r="C44" s="3">
        <f>費用需求表[[#This Row],[費用現值]]*(1+通貨膨脹率)^(費用需求表[[#This Row],[年齡]]-目前年齡)</f>
        <v>936136.01483571576</v>
      </c>
      <c r="D44" s="6"/>
      <c r="E44" s="7">
        <v>85</v>
      </c>
      <c r="F44" s="3">
        <v>0</v>
      </c>
      <c r="G44" s="3">
        <f>費用需求表[[#This Row],[通膨調整金額]]</f>
        <v>936136.01483571576</v>
      </c>
      <c r="H44" s="6">
        <f t="shared" ca="1" si="0"/>
        <v>0.05</v>
      </c>
      <c r="I44" s="3">
        <f ca="1">J43*明細表[[#This Row],[投資報酬率]]</f>
        <v>579017.36766684498</v>
      </c>
      <c r="J44" s="3">
        <f ca="1">J43+明細表[[#This Row],[投入金額]]+明細表[[#This Row],[收益]]-明細表[[#This Row],[支出金額]]</f>
        <v>11223228.706168028</v>
      </c>
    </row>
    <row r="45" spans="1:10" x14ac:dyDescent="0.25">
      <c r="A45" s="7">
        <v>86</v>
      </c>
      <c r="B45" s="3">
        <f>VLOOKUP(費用需求表[[#This Row],[年齡]],階梯式費用[],2)</f>
        <v>384000</v>
      </c>
      <c r="C45" s="3">
        <f>費用需求表[[#This Row],[費用現值]]*(1+通貨膨脹率)^(費用需求表[[#This Row],[年齡]]-目前年齡)</f>
        <v>954858.73513243021</v>
      </c>
      <c r="D45" s="6"/>
      <c r="E45" s="7">
        <v>86</v>
      </c>
      <c r="F45" s="3">
        <v>0</v>
      </c>
      <c r="G45" s="3">
        <f>費用需求表[[#This Row],[通膨調整金額]]</f>
        <v>954858.73513243021</v>
      </c>
      <c r="H45" s="6">
        <f t="shared" ca="1" si="0"/>
        <v>0.05</v>
      </c>
      <c r="I45" s="3">
        <f ca="1">J44*明細表[[#This Row],[投資報酬率]]</f>
        <v>561161.43530840136</v>
      </c>
      <c r="J45" s="3">
        <f ca="1">J44+明細表[[#This Row],[投入金額]]+明細表[[#This Row],[收益]]-明細表[[#This Row],[支出金額]]</f>
        <v>10829531.406343998</v>
      </c>
    </row>
    <row r="46" spans="1:10" x14ac:dyDescent="0.25">
      <c r="A46" s="7">
        <v>87</v>
      </c>
      <c r="B46" s="3">
        <f>VLOOKUP(費用需求表[[#This Row],[年齡]],階梯式費用[],2)</f>
        <v>384000</v>
      </c>
      <c r="C46" s="3">
        <f>費用需求表[[#This Row],[費用現值]]*(1+通貨膨脹率)^(費用需求表[[#This Row],[年齡]]-目前年齡)</f>
        <v>973955.90983507852</v>
      </c>
      <c r="D46" s="6"/>
      <c r="E46" s="7">
        <v>87</v>
      </c>
      <c r="F46" s="3">
        <v>0</v>
      </c>
      <c r="G46" s="3">
        <f>費用需求表[[#This Row],[通膨調整金額]]</f>
        <v>973955.90983507852</v>
      </c>
      <c r="H46" s="6">
        <f t="shared" ca="1" si="0"/>
        <v>0.05</v>
      </c>
      <c r="I46" s="3">
        <f ca="1">J45*明細表[[#This Row],[投資報酬率]]</f>
        <v>541476.57031719992</v>
      </c>
      <c r="J46" s="3">
        <f ca="1">J45+明細表[[#This Row],[投入金額]]+明細表[[#This Row],[收益]]-明細表[[#This Row],[支出金額]]</f>
        <v>10397052.06682612</v>
      </c>
    </row>
    <row r="47" spans="1:10" x14ac:dyDescent="0.25">
      <c r="A47" s="7">
        <v>88</v>
      </c>
      <c r="B47" s="3">
        <f>VLOOKUP(費用需求表[[#This Row],[年齡]],階梯式費用[],2)</f>
        <v>384000</v>
      </c>
      <c r="C47" s="3">
        <f>費用需求表[[#This Row],[費用現值]]*(1+通貨膨脹率)^(費用需求表[[#This Row],[年齡]]-目前年齡)</f>
        <v>993435.02803178027</v>
      </c>
      <c r="D47" s="6"/>
      <c r="E47" s="7">
        <v>88</v>
      </c>
      <c r="F47" s="3">
        <v>0</v>
      </c>
      <c r="G47" s="3">
        <f>費用需求表[[#This Row],[通膨調整金額]]</f>
        <v>993435.02803178027</v>
      </c>
      <c r="H47" s="6">
        <f t="shared" ca="1" si="0"/>
        <v>0.05</v>
      </c>
      <c r="I47" s="3">
        <f ca="1">J46*明細表[[#This Row],[投資報酬率]]</f>
        <v>519852.60334130604</v>
      </c>
      <c r="J47" s="3">
        <f ca="1">J46+明細表[[#This Row],[投入金額]]+明細表[[#This Row],[收益]]-明細表[[#This Row],[支出金額]]</f>
        <v>9923469.6421356462</v>
      </c>
    </row>
    <row r="48" spans="1:10" x14ac:dyDescent="0.25">
      <c r="A48" s="7">
        <v>89</v>
      </c>
      <c r="B48" s="3">
        <f>VLOOKUP(費用需求表[[#This Row],[年齡]],階梯式費用[],2)</f>
        <v>384000</v>
      </c>
      <c r="C48" s="3">
        <f>費用需求表[[#This Row],[費用現值]]*(1+通貨膨脹率)^(費用需求表[[#This Row],[年齡]]-目前年齡)</f>
        <v>1013303.7285924159</v>
      </c>
      <c r="D48" s="6"/>
      <c r="E48" s="7">
        <v>89</v>
      </c>
      <c r="F48" s="3">
        <v>0</v>
      </c>
      <c r="G48" s="3">
        <f>費用需求表[[#This Row],[通膨調整金額]]</f>
        <v>1013303.7285924159</v>
      </c>
      <c r="H48" s="6">
        <f t="shared" ca="1" si="0"/>
        <v>0.05</v>
      </c>
      <c r="I48" s="3">
        <f ca="1">J47*明細表[[#This Row],[投資報酬率]]</f>
        <v>496173.48210678232</v>
      </c>
      <c r="J48" s="3">
        <f ca="1">J47+明細表[[#This Row],[投入金額]]+明細表[[#This Row],[收益]]-明細表[[#This Row],[支出金額]]</f>
        <v>9406339.3956500124</v>
      </c>
    </row>
    <row r="49" spans="1:10" x14ac:dyDescent="0.25">
      <c r="A49" s="7">
        <v>90</v>
      </c>
      <c r="B49" s="3">
        <f>VLOOKUP(費用需求表[[#This Row],[年齡]],階梯式費用[],2)</f>
        <v>384000</v>
      </c>
      <c r="C49" s="3">
        <f>費用需求表[[#This Row],[費用現值]]*(1+通貨膨脹率)^(費用需求表[[#This Row],[年齡]]-目前年齡)</f>
        <v>1033569.8031642642</v>
      </c>
      <c r="D49" s="6"/>
      <c r="E49" s="7">
        <v>90</v>
      </c>
      <c r="F49" s="3">
        <v>0</v>
      </c>
      <c r="G49" s="3">
        <f>費用需求表[[#This Row],[通膨調整金額]]</f>
        <v>1033569.8031642642</v>
      </c>
      <c r="H49" s="6">
        <f t="shared" ca="1" si="0"/>
        <v>0.05</v>
      </c>
      <c r="I49" s="3">
        <f ca="1">J48*明細表[[#This Row],[投資報酬率]]</f>
        <v>470316.96978250064</v>
      </c>
      <c r="J49" s="3">
        <f ca="1">J48+明細表[[#This Row],[投入金額]]+明細表[[#This Row],[收益]]-明細表[[#This Row],[支出金額]]</f>
        <v>8843086.5622682497</v>
      </c>
    </row>
    <row r="50" spans="1:10" x14ac:dyDescent="0.25">
      <c r="A50" s="7">
        <v>91</v>
      </c>
      <c r="B50" s="3">
        <f>VLOOKUP(費用需求表[[#This Row],[年齡]],階梯式費用[],2)</f>
        <v>384000</v>
      </c>
      <c r="C50" s="3">
        <f>費用需求表[[#This Row],[費用現值]]*(1+通貨膨脹率)^(費用需求表[[#This Row],[年齡]]-目前年齡)</f>
        <v>1054241.1992275494</v>
      </c>
      <c r="D50" s="6"/>
      <c r="E50" s="7">
        <v>91</v>
      </c>
      <c r="F50" s="3">
        <v>0</v>
      </c>
      <c r="G50" s="3">
        <f>費用需求表[[#This Row],[通膨調整金額]]</f>
        <v>1054241.1992275494</v>
      </c>
      <c r="H50" s="6">
        <f t="shared" ca="1" si="0"/>
        <v>0.05</v>
      </c>
      <c r="I50" s="3">
        <f ca="1">J49*明細表[[#This Row],[投資報酬率]]</f>
        <v>442154.32811341248</v>
      </c>
      <c r="J50" s="3">
        <f ca="1">J49+明細表[[#This Row],[投入金額]]+明細表[[#This Row],[收益]]-明細表[[#This Row],[支出金額]]</f>
        <v>8230999.691154113</v>
      </c>
    </row>
    <row r="51" spans="1:10" x14ac:dyDescent="0.25">
      <c r="A51" s="7">
        <v>92</v>
      </c>
      <c r="B51" s="3">
        <f>VLOOKUP(費用需求表[[#This Row],[年齡]],階梯式費用[],2)</f>
        <v>384000</v>
      </c>
      <c r="C51" s="3">
        <f>費用需求表[[#This Row],[費用現值]]*(1+通貨膨脹率)^(費用需求表[[#This Row],[年齡]]-目前年齡)</f>
        <v>1075326.0232121006</v>
      </c>
      <c r="D51" s="6"/>
      <c r="E51" s="7">
        <v>92</v>
      </c>
      <c r="F51" s="3">
        <v>0</v>
      </c>
      <c r="G51" s="3">
        <f>費用需求表[[#This Row],[通膨調整金額]]</f>
        <v>1075326.0232121006</v>
      </c>
      <c r="H51" s="6">
        <f t="shared" ca="1" si="0"/>
        <v>0.05</v>
      </c>
      <c r="I51" s="3">
        <f ca="1">J50*明細表[[#This Row],[投資報酬率]]</f>
        <v>411549.9845577057</v>
      </c>
      <c r="J51" s="3">
        <f ca="1">J50+明細表[[#This Row],[投入金額]]+明細表[[#This Row],[收益]]-明細表[[#This Row],[支出金額]]</f>
        <v>7567223.6524997177</v>
      </c>
    </row>
    <row r="52" spans="1:10" x14ac:dyDescent="0.25">
      <c r="A52" s="7">
        <v>93</v>
      </c>
      <c r="B52" s="3">
        <f>VLOOKUP(費用需求表[[#This Row],[年齡]],階梯式費用[],2)</f>
        <v>384000</v>
      </c>
      <c r="C52" s="3">
        <f>費用需求表[[#This Row],[費用現值]]*(1+通貨膨脹率)^(費用需求表[[#This Row],[年齡]]-目前年齡)</f>
        <v>1096832.5436763423</v>
      </c>
      <c r="D52" s="6"/>
      <c r="E52" s="7">
        <v>93</v>
      </c>
      <c r="F52" s="3">
        <v>0</v>
      </c>
      <c r="G52" s="3">
        <f>費用需求表[[#This Row],[通膨調整金額]]</f>
        <v>1096832.5436763423</v>
      </c>
      <c r="H52" s="6">
        <f t="shared" ca="1" si="0"/>
        <v>0.05</v>
      </c>
      <c r="I52" s="3">
        <f ca="1">J51*明細表[[#This Row],[投資報酬率]]</f>
        <v>378361.18262498593</v>
      </c>
      <c r="J52" s="3">
        <f ca="1">J51+明細表[[#This Row],[投入金額]]+明細表[[#This Row],[收益]]-明細表[[#This Row],[支出金額]]</f>
        <v>6848752.2914483603</v>
      </c>
    </row>
    <row r="53" spans="1:10" x14ac:dyDescent="0.25">
      <c r="A53" s="7">
        <v>94</v>
      </c>
      <c r="B53" s="3">
        <f>VLOOKUP(費用需求表[[#This Row],[年齡]],階梯式費用[],2)</f>
        <v>384000</v>
      </c>
      <c r="C53" s="3">
        <f>費用需求表[[#This Row],[費用現值]]*(1+通貨膨脹率)^(費用需求表[[#This Row],[年齡]]-目前年齡)</f>
        <v>1118769.1945498693</v>
      </c>
      <c r="D53" s="6"/>
      <c r="E53" s="7">
        <v>94</v>
      </c>
      <c r="F53" s="3">
        <v>0</v>
      </c>
      <c r="G53" s="3">
        <f>費用需求表[[#This Row],[通膨調整金額]]</f>
        <v>1118769.1945498693</v>
      </c>
      <c r="H53" s="6">
        <f t="shared" ca="1" si="0"/>
        <v>0.05</v>
      </c>
      <c r="I53" s="3">
        <f ca="1">J52*明細表[[#This Row],[投資報酬率]]</f>
        <v>342437.61457241804</v>
      </c>
      <c r="J53" s="3">
        <f ca="1">J52+明細表[[#This Row],[投入金額]]+明細表[[#This Row],[收益]]-明細表[[#This Row],[支出金額]]</f>
        <v>6072420.7114709094</v>
      </c>
    </row>
    <row r="54" spans="1:10" x14ac:dyDescent="0.25">
      <c r="A54" s="7">
        <v>95</v>
      </c>
      <c r="B54" s="3">
        <f>VLOOKUP(費用需求表[[#This Row],[年齡]],階梯式費用[],2)</f>
        <v>384000</v>
      </c>
      <c r="C54" s="3">
        <f>費用需求表[[#This Row],[費用現值]]*(1+通貨膨脹率)^(費用需求表[[#This Row],[年齡]]-目前年齡)</f>
        <v>1141144.5784408664</v>
      </c>
      <c r="D54" s="6"/>
      <c r="E54" s="7">
        <v>95</v>
      </c>
      <c r="F54" s="3">
        <v>0</v>
      </c>
      <c r="G54" s="3">
        <f>費用需求表[[#This Row],[通膨調整金額]]</f>
        <v>1141144.5784408664</v>
      </c>
      <c r="H54" s="6">
        <f t="shared" ca="1" si="0"/>
        <v>0.05</v>
      </c>
      <c r="I54" s="3">
        <f ca="1">J53*明細表[[#This Row],[投資報酬率]]</f>
        <v>303621.03557354549</v>
      </c>
      <c r="J54" s="3">
        <f ca="1">J53+明細表[[#This Row],[投入金額]]+明細表[[#This Row],[收益]]-明細表[[#This Row],[支出金額]]</f>
        <v>5234897.1686035888</v>
      </c>
    </row>
    <row r="55" spans="1:10" x14ac:dyDescent="0.25">
      <c r="A55" s="7">
        <v>96</v>
      </c>
      <c r="B55" s="3">
        <f>VLOOKUP(費用需求表[[#This Row],[年齡]],階梯式費用[],2)</f>
        <v>384000</v>
      </c>
      <c r="C55" s="3">
        <f>費用需求表[[#This Row],[費用現值]]*(1+通貨膨脹率)^(費用需求表[[#This Row],[年齡]]-目前年齡)</f>
        <v>1163967.4700096839</v>
      </c>
      <c r="D55" s="6"/>
      <c r="E55" s="7">
        <v>96</v>
      </c>
      <c r="F55" s="3">
        <v>0</v>
      </c>
      <c r="G55" s="3">
        <f>費用需求表[[#This Row],[通膨調整金額]]</f>
        <v>1163967.4700096839</v>
      </c>
      <c r="H55" s="6">
        <f t="shared" ca="1" si="0"/>
        <v>0.05</v>
      </c>
      <c r="I55" s="3">
        <f ca="1">J54*明細表[[#This Row],[投資報酬率]]</f>
        <v>261744.85843017945</v>
      </c>
      <c r="J55" s="3">
        <f ca="1">J54+明細表[[#This Row],[投入金額]]+明細表[[#This Row],[收益]]-明細表[[#This Row],[支出金額]]</f>
        <v>4332674.557024085</v>
      </c>
    </row>
    <row r="56" spans="1:10" x14ac:dyDescent="0.25">
      <c r="A56" s="7">
        <v>97</v>
      </c>
      <c r="B56" s="3">
        <f>VLOOKUP(費用需求表[[#This Row],[年齡]],階梯式費用[],2)</f>
        <v>384000</v>
      </c>
      <c r="C56" s="3">
        <f>費用需求表[[#This Row],[費用現值]]*(1+通貨膨脹率)^(費用需求表[[#This Row],[年齡]]-目前年齡)</f>
        <v>1187246.8194098775</v>
      </c>
      <c r="D56" s="6"/>
      <c r="E56" s="7">
        <v>97</v>
      </c>
      <c r="F56" s="3">
        <v>0</v>
      </c>
      <c r="G56" s="3">
        <f>費用需求表[[#This Row],[通膨調整金額]]</f>
        <v>1187246.8194098775</v>
      </c>
      <c r="H56" s="6">
        <f t="shared" ca="1" si="0"/>
        <v>0.05</v>
      </c>
      <c r="I56" s="3">
        <f ca="1">J55*明細表[[#This Row],[投資報酬率]]</f>
        <v>216633.72785120425</v>
      </c>
      <c r="J56" s="3">
        <f ca="1">J55+明細表[[#This Row],[投入金額]]+明細表[[#This Row],[收益]]-明細表[[#This Row],[支出金額]]</f>
        <v>3362061.465465412</v>
      </c>
    </row>
    <row r="57" spans="1:10" x14ac:dyDescent="0.25">
      <c r="A57" s="7">
        <v>98</v>
      </c>
      <c r="B57" s="3">
        <f>VLOOKUP(費用需求表[[#This Row],[年齡]],階梯式費用[],2)</f>
        <v>384000</v>
      </c>
      <c r="C57" s="3">
        <f>費用需求表[[#This Row],[費用現值]]*(1+通貨膨脹率)^(費用需求表[[#This Row],[年齡]]-目前年齡)</f>
        <v>1210991.7557980751</v>
      </c>
      <c r="D57" s="6"/>
      <c r="E57" s="7">
        <v>98</v>
      </c>
      <c r="F57" s="3">
        <v>0</v>
      </c>
      <c r="G57" s="3">
        <f>費用需求表[[#This Row],[通膨調整金額]]</f>
        <v>1210991.7557980751</v>
      </c>
      <c r="H57" s="6">
        <f t="shared" ca="1" si="0"/>
        <v>0.05</v>
      </c>
      <c r="I57" s="3">
        <f ca="1">J56*明細表[[#This Row],[投資報酬率]]</f>
        <v>168103.07327327062</v>
      </c>
      <c r="J57" s="3">
        <f ca="1">J56+明細表[[#This Row],[投入金額]]+明細表[[#This Row],[收益]]-明細表[[#This Row],[支出金額]]</f>
        <v>2319172.7829406075</v>
      </c>
    </row>
    <row r="58" spans="1:10" x14ac:dyDescent="0.25">
      <c r="A58" s="7">
        <v>99</v>
      </c>
      <c r="B58" s="3">
        <f>VLOOKUP(費用需求表[[#This Row],[年齡]],階梯式費用[],2)</f>
        <v>384000</v>
      </c>
      <c r="C58" s="3">
        <f>費用需求表[[#This Row],[費用現值]]*(1+通貨膨脹率)^(費用需求表[[#This Row],[年齡]]-目前年齡)</f>
        <v>1235211.5909140364</v>
      </c>
      <c r="D58" s="6"/>
      <c r="E58" s="7">
        <v>99</v>
      </c>
      <c r="F58" s="3">
        <v>0</v>
      </c>
      <c r="G58" s="3">
        <f>費用需求表[[#This Row],[通膨調整金額]]</f>
        <v>1235211.5909140364</v>
      </c>
      <c r="H58" s="6">
        <f t="shared" ca="1" si="0"/>
        <v>0.05</v>
      </c>
      <c r="I58" s="3">
        <f ca="1">J57*明細表[[#This Row],[投資報酬率]]</f>
        <v>115958.63914703038</v>
      </c>
      <c r="J58" s="3">
        <f ca="1">J57+明細表[[#This Row],[投入金額]]+明細表[[#This Row],[收益]]-明細表[[#This Row],[支出金額]]</f>
        <v>1199919.8311736013</v>
      </c>
    </row>
    <row r="59" spans="1:10" x14ac:dyDescent="0.25">
      <c r="A59" s="7">
        <v>100</v>
      </c>
      <c r="B59" s="3">
        <f>VLOOKUP(費用需求表[[#This Row],[年齡]],階梯式費用[],2)</f>
        <v>384000</v>
      </c>
      <c r="C59" s="3">
        <f>費用需求表[[#This Row],[費用現值]]*(1+通貨膨脹率)^(費用需求表[[#This Row],[年齡]]-目前年齡)</f>
        <v>1259915.8227323175</v>
      </c>
      <c r="D59" s="6"/>
      <c r="E59" s="7">
        <v>100</v>
      </c>
      <c r="F59" s="3">
        <v>0</v>
      </c>
      <c r="G59" s="3">
        <f>費用需求表[[#This Row],[通膨調整金額]]</f>
        <v>1259915.8227323175</v>
      </c>
      <c r="H59" s="6">
        <f t="shared" ca="1" si="0"/>
        <v>0.05</v>
      </c>
      <c r="I59" s="3">
        <f ca="1">J58*明細表[[#This Row],[投資報酬率]]</f>
        <v>59995.991558680071</v>
      </c>
      <c r="J59" s="3">
        <f ca="1">J58+明細表[[#This Row],[投入金額]]+明細表[[#This Row],[收益]]-明細表[[#This Row],[支出金額]]</f>
        <v>-3.6088749766349792E-8</v>
      </c>
    </row>
    <row r="60" spans="1:10" x14ac:dyDescent="0.25">
      <c r="F60" s="6"/>
    </row>
    <row r="61" spans="1:10" x14ac:dyDescent="0.25">
      <c r="F61" s="6"/>
    </row>
    <row r="62" spans="1:10" x14ac:dyDescent="0.25">
      <c r="F62" s="6"/>
    </row>
    <row r="63" spans="1:10" x14ac:dyDescent="0.25">
      <c r="F63" s="6"/>
    </row>
    <row r="64" spans="1:10" x14ac:dyDescent="0.25">
      <c r="F64" s="6"/>
    </row>
    <row r="65" spans="6:6" x14ac:dyDescent="0.25">
      <c r="F65" s="6"/>
    </row>
    <row r="66" spans="6:6" x14ac:dyDescent="0.25">
      <c r="F66" s="6"/>
    </row>
    <row r="67" spans="6:6" x14ac:dyDescent="0.25">
      <c r="F67" s="6"/>
    </row>
    <row r="68" spans="6:6" x14ac:dyDescent="0.25">
      <c r="F68" s="6"/>
    </row>
    <row r="69" spans="6:6" x14ac:dyDescent="0.25">
      <c r="F69" s="6"/>
    </row>
    <row r="70" spans="6:6" x14ac:dyDescent="0.25">
      <c r="F70" s="6"/>
    </row>
    <row r="71" spans="6:6" x14ac:dyDescent="0.25">
      <c r="F71" s="6"/>
    </row>
    <row r="72" spans="6:6" x14ac:dyDescent="0.25">
      <c r="F72" s="6"/>
    </row>
    <row r="73" spans="6:6" x14ac:dyDescent="0.25">
      <c r="F73" s="6"/>
    </row>
    <row r="74" spans="6:6" x14ac:dyDescent="0.25">
      <c r="F74" s="6"/>
    </row>
    <row r="75" spans="6:6" x14ac:dyDescent="0.25">
      <c r="F75" s="6"/>
    </row>
    <row r="76" spans="6:6" x14ac:dyDescent="0.25">
      <c r="F76" s="6"/>
    </row>
    <row r="77" spans="6:6" x14ac:dyDescent="0.25">
      <c r="F77" s="6"/>
    </row>
    <row r="78" spans="6:6" x14ac:dyDescent="0.25">
      <c r="F78" s="6"/>
    </row>
    <row r="79" spans="6:6" x14ac:dyDescent="0.25">
      <c r="F79" s="6"/>
    </row>
    <row r="80" spans="6:6" x14ac:dyDescent="0.25">
      <c r="F80" s="6"/>
    </row>
    <row r="81" spans="6:6" x14ac:dyDescent="0.25">
      <c r="F81" s="6"/>
    </row>
    <row r="82" spans="6:6" x14ac:dyDescent="0.25">
      <c r="F82" s="6"/>
    </row>
    <row r="83" spans="6:6" x14ac:dyDescent="0.25">
      <c r="F83" s="6"/>
    </row>
    <row r="84" spans="6:6" x14ac:dyDescent="0.25">
      <c r="F84" s="6"/>
    </row>
    <row r="85" spans="6:6" x14ac:dyDescent="0.25">
      <c r="F85" s="6"/>
    </row>
    <row r="86" spans="6:6" x14ac:dyDescent="0.25">
      <c r="F86" s="6"/>
    </row>
    <row r="87" spans="6:6" x14ac:dyDescent="0.25">
      <c r="F87" s="6"/>
    </row>
    <row r="88" spans="6:6" x14ac:dyDescent="0.25">
      <c r="F88" s="6"/>
    </row>
    <row r="89" spans="6:6" x14ac:dyDescent="0.25">
      <c r="F89" s="6"/>
    </row>
    <row r="90" spans="6:6" x14ac:dyDescent="0.25">
      <c r="F90" s="6"/>
    </row>
    <row r="91" spans="6:6" x14ac:dyDescent="0.25">
      <c r="F91" s="6"/>
    </row>
    <row r="92" spans="6:6" x14ac:dyDescent="0.25">
      <c r="F92" s="6"/>
    </row>
    <row r="93" spans="6:6" x14ac:dyDescent="0.25">
      <c r="F93" s="6"/>
    </row>
    <row r="94" spans="6:6" x14ac:dyDescent="0.25">
      <c r="F94" s="6"/>
    </row>
    <row r="95" spans="6:6" x14ac:dyDescent="0.25">
      <c r="F95" s="6"/>
    </row>
    <row r="96" spans="6:6" x14ac:dyDescent="0.25">
      <c r="F96" s="6"/>
    </row>
    <row r="97" spans="6:6" x14ac:dyDescent="0.25">
      <c r="F97" s="6"/>
    </row>
    <row r="98" spans="6:6" x14ac:dyDescent="0.25">
      <c r="F98" s="6"/>
    </row>
    <row r="99" spans="6:6" x14ac:dyDescent="0.25">
      <c r="F99" s="6"/>
    </row>
  </sheetData>
  <phoneticPr fontId="2" type="noConversion"/>
  <dataValidations count="1">
    <dataValidation type="list" allowBlank="1" showInputMessage="1" showErrorMessage="1" sqref="B5">
      <formula1>"規畫,模擬"</formula1>
    </dataValidation>
  </dataValidations>
  <pageMargins left="0.7" right="0.7" top="0.75" bottom="0.75" header="0.3" footer="0.3"/>
  <pageSetup paperSize="9" orientation="portrait" r:id="rId1"/>
  <ignoredErrors>
    <ignoredError sqref="F19:F64 A19:A59 J20:J59" calculatedColumn="1"/>
  </ignoredError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8</vt:i4>
      </vt:variant>
    </vt:vector>
  </HeadingPairs>
  <TitlesOfParts>
    <vt:vector size="9" baseType="lpstr">
      <vt:lpstr>實作練習1 (454頁)</vt:lpstr>
      <vt:lpstr>目前年齡</vt:lpstr>
      <vt:lpstr>收支表明細</vt:lpstr>
      <vt:lpstr>投資報酬率</vt:lpstr>
      <vt:lpstr>退休準備金</vt:lpstr>
      <vt:lpstr>退休準備金增減</vt:lpstr>
      <vt:lpstr>通貨膨脹率</vt:lpstr>
      <vt:lpstr>報酬率模式</vt:lpstr>
      <vt:lpstr>標準差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2015-12-03T00:29:49Z</dcterms:created>
  <dcterms:modified xsi:type="dcterms:W3CDTF">2016-05-20T13:43:55Z</dcterms:modified>
</cp:coreProperties>
</file>