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sterhsiao\CatBonds\Duration\Download\"/>
    </mc:Choice>
  </mc:AlternateContent>
  <bookViews>
    <workbookView xWindow="285" yWindow="135" windowWidth="11535" windowHeight="5355"/>
  </bookViews>
  <sheets>
    <sheet name="Sheet1" sheetId="1" r:id="rId1"/>
  </sheets>
  <definedNames>
    <definedName name="Δ殖利率">Sheet1!$G$9</definedName>
    <definedName name="目前殖利率">Sheet1!$B$3</definedName>
    <definedName name="目前價格">Sheet1!$B$4</definedName>
    <definedName name="修正存續期間">Sheet1!$B$6</definedName>
    <definedName name="票面利率">Sheet1!$B$1</definedName>
    <definedName name="期間">Sheet1!$B$2</definedName>
    <definedName name="變動後價格">Sheet1!$G$10</definedName>
  </definedNames>
  <calcPr calcId="152511"/>
</workbook>
</file>

<file path=xl/calcChain.xml><?xml version="1.0" encoding="utf-8"?>
<calcChain xmlns="http://schemas.openxmlformats.org/spreadsheetml/2006/main">
  <c r="B10" i="1" l="1"/>
  <c r="A11" i="1"/>
  <c r="B11" i="1" s="1"/>
  <c r="C11" i="1" s="1"/>
  <c r="C10" i="1" l="1"/>
  <c r="A12" i="1"/>
  <c r="B12" i="1" s="1"/>
  <c r="C12" i="1" s="1"/>
  <c r="A13" i="1" l="1"/>
  <c r="B13" i="1" s="1"/>
  <c r="C13" i="1" l="1"/>
  <c r="A14" i="1"/>
  <c r="B14" i="1" s="1"/>
  <c r="C14" i="1" l="1"/>
  <c r="A15" i="1"/>
  <c r="B15" i="1" s="1"/>
  <c r="C15" i="1" s="1"/>
  <c r="A16" i="1" l="1"/>
  <c r="B16" i="1" s="1"/>
  <c r="C16" i="1" l="1"/>
  <c r="A17" i="1"/>
  <c r="B17" i="1" s="1"/>
  <c r="C17" i="1" l="1"/>
  <c r="A18" i="1"/>
  <c r="B18" i="1" s="1"/>
  <c r="C18" i="1" s="1"/>
  <c r="A19" i="1" l="1"/>
  <c r="B19" i="1" s="1"/>
  <c r="C19" i="1" s="1"/>
  <c r="A20" i="1" l="1"/>
  <c r="B20" i="1" s="1"/>
  <c r="C20" i="1" s="1"/>
  <c r="A21" i="1" l="1"/>
  <c r="B21" i="1" s="1"/>
  <c r="C21" i="1" s="1"/>
  <c r="A22" i="1" l="1"/>
  <c r="B22" i="1" s="1"/>
  <c r="C22" i="1" s="1"/>
  <c r="A23" i="1" l="1"/>
  <c r="B23" i="1" s="1"/>
  <c r="C23" i="1" s="1"/>
  <c r="A24" i="1" l="1"/>
  <c r="B24" i="1" s="1"/>
  <c r="C24" i="1" s="1"/>
  <c r="A25" i="1" l="1"/>
  <c r="B25" i="1" s="1"/>
  <c r="C25" i="1" s="1"/>
  <c r="A26" i="1" l="1"/>
  <c r="B26" i="1" s="1"/>
  <c r="C26" i="1" s="1"/>
  <c r="A27" i="1" l="1"/>
  <c r="B27" i="1" s="1"/>
  <c r="C27" i="1" s="1"/>
  <c r="A28" i="1" l="1"/>
  <c r="B28" i="1" s="1"/>
  <c r="C28" i="1" s="1"/>
  <c r="A29" i="1" l="1"/>
  <c r="B29" i="1" s="1"/>
  <c r="C29" i="1" s="1"/>
  <c r="A30" i="1" l="1"/>
  <c r="D30" i="1" l="1"/>
  <c r="C30" i="1"/>
  <c r="B30" i="1"/>
  <c r="A31" i="1"/>
  <c r="D31" i="1" l="1"/>
  <c r="C31" i="1"/>
  <c r="B31" i="1"/>
  <c r="A32" i="1"/>
  <c r="D32" i="1" l="1"/>
  <c r="C32" i="1"/>
  <c r="B32" i="1"/>
  <c r="A33" i="1"/>
  <c r="D33" i="1" l="1"/>
  <c r="C33" i="1"/>
  <c r="B33" i="1"/>
  <c r="A34" i="1"/>
  <c r="D34" i="1" l="1"/>
  <c r="C34" i="1"/>
  <c r="B34" i="1"/>
  <c r="A35" i="1"/>
  <c r="D35" i="1" l="1"/>
  <c r="C35" i="1"/>
  <c r="B35" i="1"/>
  <c r="A36" i="1"/>
  <c r="D36" i="1" l="1"/>
  <c r="C36" i="1"/>
  <c r="B36" i="1"/>
  <c r="A37" i="1"/>
  <c r="D37" i="1" l="1"/>
  <c r="C37" i="1"/>
  <c r="B37" i="1"/>
  <c r="A38" i="1"/>
  <c r="D38" i="1" l="1"/>
  <c r="C38" i="1"/>
  <c r="B38" i="1"/>
  <c r="A39" i="1"/>
  <c r="D39" i="1" l="1"/>
  <c r="C39" i="1"/>
  <c r="B39" i="1"/>
  <c r="H10" i="1" l="1"/>
  <c r="G10" i="1"/>
  <c r="B4" i="1"/>
  <c r="G12" i="1" l="1"/>
  <c r="H12" i="1"/>
  <c r="D26" i="1"/>
  <c r="D10" i="1"/>
  <c r="D29" i="1"/>
  <c r="D28" i="1"/>
  <c r="D20" i="1"/>
  <c r="D12" i="1"/>
  <c r="D19" i="1"/>
  <c r="D17" i="1"/>
  <c r="D14" i="1"/>
  <c r="D11" i="1"/>
  <c r="D25" i="1"/>
  <c r="D18" i="1"/>
  <c r="D15" i="1"/>
  <c r="D21" i="1"/>
  <c r="D24" i="1"/>
  <c r="D16" i="1"/>
  <c r="D27" i="1"/>
  <c r="D13" i="1"/>
  <c r="D22" i="1"/>
  <c r="D23" i="1"/>
  <c r="B5" i="1" l="1"/>
  <c r="B6" i="1" l="1"/>
  <c r="G11" i="1" l="1"/>
  <c r="H11" i="1"/>
</calcChain>
</file>

<file path=xl/sharedStrings.xml><?xml version="1.0" encoding="utf-8"?>
<sst xmlns="http://schemas.openxmlformats.org/spreadsheetml/2006/main" count="18" uniqueCount="18">
  <si>
    <t>現金流量</t>
    <phoneticPr fontId="2" type="noConversion"/>
  </si>
  <si>
    <t>現值</t>
    <phoneticPr fontId="2" type="noConversion"/>
  </si>
  <si>
    <t>年度</t>
    <phoneticPr fontId="2" type="noConversion"/>
  </si>
  <si>
    <t>現值比例</t>
    <phoneticPr fontId="2" type="noConversion"/>
  </si>
  <si>
    <t>票面利率</t>
    <phoneticPr fontId="2" type="noConversion"/>
  </si>
  <si>
    <t>殖利率變動(Δy)</t>
    <phoneticPr fontId="2" type="noConversion"/>
  </si>
  <si>
    <t>目前價格(P)</t>
    <phoneticPr fontId="2" type="noConversion"/>
  </si>
  <si>
    <t>變動後價格(P1)</t>
    <phoneticPr fontId="2" type="noConversion"/>
  </si>
  <si>
    <t>目前殖利率(y)</t>
    <phoneticPr fontId="2" type="noConversion"/>
  </si>
  <si>
    <t>到期年數</t>
    <phoneticPr fontId="2" type="noConversion"/>
  </si>
  <si>
    <t>實際報酬率 (P1-P)/P</t>
    <phoneticPr fontId="2" type="noConversion"/>
  </si>
  <si>
    <t>存續期間(D)</t>
    <phoneticPr fontId="2" type="noConversion"/>
  </si>
  <si>
    <t>0.25%</t>
  </si>
  <si>
    <t>1.0%</t>
    <phoneticPr fontId="2" type="noConversion"/>
  </si>
  <si>
    <t>預估報酬率(Δy*D')</t>
    <phoneticPr fontId="2" type="noConversion"/>
  </si>
  <si>
    <t>存續期間明細表</t>
    <phoneticPr fontId="2" type="noConversion"/>
  </si>
  <si>
    <t>修正後存續期間(D')</t>
    <phoneticPr fontId="2" type="noConversion"/>
  </si>
  <si>
    <t>驗算表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</si>
</sst>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;[Red]\-#,##0.00\ "/>
    <numFmt numFmtId="177" formatCode="0.0%"/>
  </numFmts>
  <fonts count="5" x14ac:knownFonts="1">
    <font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1"/>
      <color theme="0"/>
      <name val="微軟正黑體"/>
      <family val="2"/>
      <charset val="136"/>
    </font>
    <font>
      <b/>
      <sz val="11"/>
      <color rgb="FF00206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7" fontId="0" fillId="0" borderId="0" xfId="1" applyNumberFormat="1" applyFont="1">
      <alignment vertical="center"/>
    </xf>
    <xf numFmtId="10" fontId="0" fillId="0" borderId="0" xfId="1" applyNumberFormat="1" applyFont="1">
      <alignment vertical="center"/>
    </xf>
    <xf numFmtId="177" fontId="0" fillId="0" borderId="0" xfId="1" applyNumberFormat="1" applyFont="1" applyBorder="1">
      <alignment vertical="center"/>
    </xf>
    <xf numFmtId="10" fontId="0" fillId="0" borderId="0" xfId="1" applyNumberFormat="1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10" fontId="0" fillId="3" borderId="2" xfId="0" applyNumberFormat="1" applyFont="1" applyFill="1" applyBorder="1">
      <alignment vertical="center"/>
    </xf>
    <xf numFmtId="0" fontId="0" fillId="0" borderId="0" xfId="0" applyFont="1">
      <alignment vertical="center"/>
    </xf>
    <xf numFmtId="0" fontId="0" fillId="3" borderId="4" xfId="0" applyFont="1" applyFill="1" applyBorder="1">
      <alignment vertical="center"/>
    </xf>
    <xf numFmtId="9" fontId="0" fillId="0" borderId="0" xfId="0" applyNumberFormat="1" applyFont="1">
      <alignment vertical="center"/>
    </xf>
    <xf numFmtId="177" fontId="0" fillId="3" borderId="4" xfId="0" applyNumberFormat="1" applyFont="1" applyFill="1" applyBorder="1">
      <alignment vertical="center"/>
    </xf>
    <xf numFmtId="176" fontId="0" fillId="4" borderId="4" xfId="0" applyNumberFormat="1" applyFont="1" applyFill="1" applyBorder="1">
      <alignment vertical="center"/>
    </xf>
    <xf numFmtId="176" fontId="0" fillId="4" borderId="6" xfId="0" applyNumberFormat="1" applyFont="1" applyFill="1" applyBorder="1">
      <alignment vertical="center"/>
    </xf>
    <xf numFmtId="176" fontId="0" fillId="0" borderId="0" xfId="0" applyNumberFormat="1" applyFont="1">
      <alignment vertical="center"/>
    </xf>
    <xf numFmtId="10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2">
    <cellStyle name="一般" xfId="0" builtinId="0"/>
    <cellStyle name="百分比" xfId="1" builtinId="5"/>
  </cellStyles>
  <dxfs count="11">
    <dxf>
      <font>
        <strike val="0"/>
        <outline val="0"/>
        <shadow val="0"/>
        <u val="none"/>
        <vertAlign val="baseline"/>
        <sz val="1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  <numFmt numFmtId="177" formatCode="0.0%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微軟正黑體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718039</xdr:colOff>
      <xdr:row>0</xdr:row>
      <xdr:rowOff>116642</xdr:rowOff>
    </xdr:from>
    <xdr:to>
      <xdr:col>8</xdr:col>
      <xdr:colOff>16852</xdr:colOff>
      <xdr:row>5</xdr:row>
      <xdr:rowOff>147272</xdr:rowOff>
    </xdr:to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1" y="116642"/>
          <a:ext cx="2398102" cy="9831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存續期間明細" displayName="存續期間明細" ref="A9:D39" totalsRowShown="0" headerRowDxfId="0" dataDxfId="10">
  <tableColumns count="4">
    <tableColumn id="1" name="年度" dataDxfId="1"/>
    <tableColumn id="2" name="現金流量" dataDxfId="2">
      <calculatedColumnFormula>IF(存續期間明細[年度]="","",IF(存續期間明細[年度]=期間,100*(1+票面利率),100*票面利率))</calculatedColumnFormula>
    </tableColumn>
    <tableColumn id="3" name="現值" dataDxfId="9">
      <calculatedColumnFormula>IF(存續期間明細[年度]="","",存續期間明細[現金流量]/(1+目前殖利率)^A10)</calculatedColumnFormula>
    </tableColumn>
    <tableColumn id="4" name="現值比例" dataDxfId="8" dataCellStyle="百分比">
      <calculatedColumnFormula>IF(存續期間明細[年度]="","",C10/目前價格)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表格2" displayName="表格2" ref="F9:H12" totalsRowShown="0" headerRowDxfId="7" dataDxfId="6">
  <autoFilter ref="F9:H12"/>
  <tableColumns count="3">
    <tableColumn id="1" name="殖利率變動(Δy)" dataDxfId="5"/>
    <tableColumn id="2" name="0.25%" dataDxfId="4"/>
    <tableColumn id="3" name="1.0%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130" zoomScaleNormal="130" workbookViewId="0">
      <selection activeCell="F7" sqref="F7"/>
    </sheetView>
  </sheetViews>
  <sheetFormatPr defaultRowHeight="15" x14ac:dyDescent="0.25"/>
  <cols>
    <col min="1" max="1" width="14.5546875" style="9" customWidth="1"/>
    <col min="2" max="2" width="7.33203125" style="9" customWidth="1"/>
    <col min="3" max="3" width="8.88671875" style="9"/>
    <col min="4" max="4" width="9.77734375" style="9" customWidth="1"/>
    <col min="5" max="5" width="4.6640625" style="9" customWidth="1"/>
    <col min="6" max="6" width="17.5546875" style="9" customWidth="1"/>
    <col min="7" max="7" width="9.77734375" style="9" customWidth="1"/>
    <col min="8" max="16384" width="8.88671875" style="9"/>
  </cols>
  <sheetData>
    <row r="1" spans="1:8" x14ac:dyDescent="0.25">
      <c r="A1" s="5" t="s">
        <v>4</v>
      </c>
      <c r="B1" s="8">
        <v>0.05</v>
      </c>
    </row>
    <row r="2" spans="1:8" x14ac:dyDescent="0.25">
      <c r="A2" s="6" t="s">
        <v>9</v>
      </c>
      <c r="B2" s="10">
        <v>7</v>
      </c>
      <c r="H2" s="11"/>
    </row>
    <row r="3" spans="1:8" x14ac:dyDescent="0.25">
      <c r="A3" s="6" t="s">
        <v>8</v>
      </c>
      <c r="B3" s="12">
        <v>6.5000000000000002E-2</v>
      </c>
    </row>
    <row r="4" spans="1:8" x14ac:dyDescent="0.25">
      <c r="A4" s="6" t="s">
        <v>6</v>
      </c>
      <c r="B4" s="13">
        <f>NPV(目前殖利率,存續期間明細[現金流量])</f>
        <v>91.773220342340622</v>
      </c>
    </row>
    <row r="5" spans="1:8" x14ac:dyDescent="0.25">
      <c r="A5" s="6" t="s">
        <v>11</v>
      </c>
      <c r="B5" s="13">
        <f>-SUMPRODUCT(存續期間明細[年度],存續期間明細[現值比例])</f>
        <v>-6.0285531772789271</v>
      </c>
      <c r="D5" s="2"/>
    </row>
    <row r="6" spans="1:8" ht="15.75" thickBot="1" x14ac:dyDescent="0.3">
      <c r="A6" s="7" t="s">
        <v>16</v>
      </c>
      <c r="B6" s="14">
        <f>B5/(1+目前殖利率)</f>
        <v>-5.6606133119989925</v>
      </c>
    </row>
    <row r="7" spans="1:8" x14ac:dyDescent="0.25">
      <c r="B7" s="15"/>
    </row>
    <row r="8" spans="1:8" x14ac:dyDescent="0.25">
      <c r="A8" s="22" t="s">
        <v>15</v>
      </c>
      <c r="F8" s="22" t="s">
        <v>17</v>
      </c>
    </row>
    <row r="9" spans="1:8" x14ac:dyDescent="0.25">
      <c r="A9" s="21" t="s">
        <v>2</v>
      </c>
      <c r="B9" s="21" t="s">
        <v>0</v>
      </c>
      <c r="C9" s="21" t="s">
        <v>1</v>
      </c>
      <c r="D9" s="21" t="s">
        <v>3</v>
      </c>
      <c r="F9" s="9" t="s">
        <v>5</v>
      </c>
      <c r="G9" s="16" t="s">
        <v>12</v>
      </c>
      <c r="H9" s="17" t="s">
        <v>13</v>
      </c>
    </row>
    <row r="10" spans="1:8" x14ac:dyDescent="0.25">
      <c r="A10" s="21">
        <v>1</v>
      </c>
      <c r="B10" s="18">
        <f>IF(存續期間明細[年度]="","",IF(存續期間明細[年度]=期間,100*(1+票面利率),100*票面利率))</f>
        <v>5</v>
      </c>
      <c r="C10" s="18">
        <f>IF(存續期間明細[年度]="","",存續期間明細[現金流量]/(1+目前殖利率)^A10)</f>
        <v>4.694835680751174</v>
      </c>
      <c r="D10" s="1">
        <f>IF(存續期間明細[年度]="","",C10/目前價格)</f>
        <v>5.1156924244764222E-2</v>
      </c>
      <c r="E10" s="1"/>
      <c r="F10" s="9" t="s">
        <v>7</v>
      </c>
      <c r="G10" s="19">
        <f>NPV(目前殖利率+G9,存續期間明細[現金流量])</f>
        <v>90.485982685988006</v>
      </c>
      <c r="H10" s="19">
        <f>NPV(目前殖利率+H9,存續期間明細[現金流量])</f>
        <v>86.758496696596112</v>
      </c>
    </row>
    <row r="11" spans="1:8" x14ac:dyDescent="0.25">
      <c r="A11" s="21">
        <f t="shared" ref="A11:A39" si="0">IF(A10&lt;期間,A10+1,"")</f>
        <v>2</v>
      </c>
      <c r="B11" s="18">
        <f>IF(存續期間明細[年度]="","",IF(存續期間明細[年度]=期間,100*(1+票面利率),100*票面利率))</f>
        <v>5</v>
      </c>
      <c r="C11" s="18">
        <f>IF(存續期間明細[年度]="","",存續期間明細[現金流量]/(1+目前殖利率)^A11)</f>
        <v>4.4082964138508682</v>
      </c>
      <c r="D11" s="1">
        <f>IF(存續期間明細[年度]="","",C11/目前價格)</f>
        <v>4.8034670652360778E-2</v>
      </c>
      <c r="E11" s="1"/>
      <c r="F11" s="9" t="s">
        <v>14</v>
      </c>
      <c r="G11" s="4">
        <f>G9*修正存續期間</f>
        <v>-1.4151533279997481E-2</v>
      </c>
      <c r="H11" s="4">
        <f>H9*修正存續期間</f>
        <v>-5.6606133119989924E-2</v>
      </c>
    </row>
    <row r="12" spans="1:8" x14ac:dyDescent="0.25">
      <c r="A12" s="21">
        <f t="shared" si="0"/>
        <v>3</v>
      </c>
      <c r="B12" s="18">
        <f>IF(存續期間明細[年度]="","",IF(存續期間明細[年度]=期間,100*(1+票面利率),100*票面利率))</f>
        <v>5</v>
      </c>
      <c r="C12" s="18">
        <f>IF(存續期間明細[年度]="","",存續期間明細[現金流量]/(1+目前殖利率)^A12)</f>
        <v>4.1392454590148997</v>
      </c>
      <c r="D12" s="1">
        <f>IF(存續期間明細[年度]="","",C12/目前價格)</f>
        <v>4.5102977138366925E-2</v>
      </c>
      <c r="E12" s="1"/>
      <c r="F12" s="9" t="s">
        <v>10</v>
      </c>
      <c r="G12" s="4">
        <f>(G10-目前價格)/目前價格</f>
        <v>-1.4026288404731224E-2</v>
      </c>
      <c r="H12" s="4">
        <f>(H10-目前價格)/目前價格</f>
        <v>-5.4642559420255088E-2</v>
      </c>
    </row>
    <row r="13" spans="1:8" x14ac:dyDescent="0.25">
      <c r="A13" s="21">
        <f t="shared" si="0"/>
        <v>4</v>
      </c>
      <c r="B13" s="18">
        <f>IF(存續期間明細[年度]="","",IF(存續期間明細[年度]=期間,100*(1+票面利率),100*票面利率))</f>
        <v>5</v>
      </c>
      <c r="C13" s="18">
        <f>IF(存續期間明細[年度]="","",存續期間明細[現金流量]/(1+目前殖利率)^A13)</f>
        <v>3.8866154544740845</v>
      </c>
      <c r="D13" s="1">
        <f>IF(存續期間明細[年度]="","",C13/目前價格)</f>
        <v>4.2350213275461908E-2</v>
      </c>
      <c r="E13" s="1"/>
    </row>
    <row r="14" spans="1:8" x14ac:dyDescent="0.25">
      <c r="A14" s="21">
        <f t="shared" si="0"/>
        <v>5</v>
      </c>
      <c r="B14" s="18">
        <f>IF(存續期間明細[年度]="","",IF(存續期間明細[年度]=期間,100*(1+票面利率),100*票面利率))</f>
        <v>5</v>
      </c>
      <c r="C14" s="18">
        <f>IF(存續期間明細[年度]="","",存續期間明細[現金流量]/(1+目前殖利率)^A14)</f>
        <v>3.6494041826047745</v>
      </c>
      <c r="D14" s="1">
        <f>IF(存續期間明細[年度]="","",C14/目前價格)</f>
        <v>3.9765458474612124E-2</v>
      </c>
      <c r="E14" s="1"/>
    </row>
    <row r="15" spans="1:8" x14ac:dyDescent="0.25">
      <c r="A15" s="21">
        <f t="shared" si="0"/>
        <v>6</v>
      </c>
      <c r="B15" s="18">
        <f>IF(存續期間明細[年度]="","",IF(存續期間明細[年度]=期間,100*(1+票面利率),100*票面利率))</f>
        <v>5</v>
      </c>
      <c r="C15" s="18">
        <f>IF(存續期間明細[年度]="","",存續期間明細[現金流量]/(1+目前殖利率)^A15)</f>
        <v>3.4266705939950937</v>
      </c>
      <c r="D15" s="1">
        <f>IF(存續期間明細[年度]="","",C15/目前價格)</f>
        <v>3.7338458661607628E-2</v>
      </c>
      <c r="E15" s="1"/>
    </row>
    <row r="16" spans="1:8" x14ac:dyDescent="0.25">
      <c r="A16" s="21">
        <f t="shared" si="0"/>
        <v>7</v>
      </c>
      <c r="B16" s="18">
        <f>IF(存續期間明細[年度]="","",IF(存續期間明細[年度]=期間,100*(1+票面利率),100*票面利率))</f>
        <v>105</v>
      </c>
      <c r="C16" s="18">
        <f>IF(存續期間明細[年度]="","",存續期間明細[現金流量]/(1+目前殖利率)^A16)</f>
        <v>67.568152557649753</v>
      </c>
      <c r="D16" s="1">
        <f>IF(存續期間明細[年度]="","",C16/目前價格)</f>
        <v>0.7362512975528267</v>
      </c>
      <c r="E16" s="1"/>
    </row>
    <row r="17" spans="1:4" x14ac:dyDescent="0.25">
      <c r="A17" s="21" t="str">
        <f t="shared" si="0"/>
        <v/>
      </c>
      <c r="B17" s="18" t="str">
        <f>IF(存續期間明細[年度]="","",IF(存續期間明細[年度]=期間,100*(1+票面利率),100*票面利率))</f>
        <v/>
      </c>
      <c r="C17" s="18" t="str">
        <f>IF(存續期間明細[年度]="","",存續期間明細[現金流量]/(1+目前殖利率)^A17)</f>
        <v/>
      </c>
      <c r="D17" s="1" t="str">
        <f>IF(存續期間明細[年度]="","",C17/目前價格)</f>
        <v/>
      </c>
    </row>
    <row r="18" spans="1:4" x14ac:dyDescent="0.25">
      <c r="A18" s="21" t="str">
        <f t="shared" si="0"/>
        <v/>
      </c>
      <c r="B18" s="18" t="str">
        <f>IF(存續期間明細[年度]="","",IF(存續期間明細[年度]=期間,100*(1+票面利率),100*票面利率))</f>
        <v/>
      </c>
      <c r="C18" s="18" t="str">
        <f>IF(存續期間明細[年度]="","",存續期間明細[現金流量]/(1+目前殖利率)^A18)</f>
        <v/>
      </c>
      <c r="D18" s="1" t="str">
        <f>IF(存續期間明細[年度]="","",C18/目前價格)</f>
        <v/>
      </c>
    </row>
    <row r="19" spans="1:4" x14ac:dyDescent="0.25">
      <c r="A19" s="21" t="str">
        <f t="shared" si="0"/>
        <v/>
      </c>
      <c r="B19" s="18" t="str">
        <f>IF(存續期間明細[年度]="","",IF(存續期間明細[年度]=期間,100*(1+票面利率),100*票面利率))</f>
        <v/>
      </c>
      <c r="C19" s="18" t="str">
        <f>IF(存續期間明細[年度]="","",存續期間明細[現金流量]/(1+目前殖利率)^A19)</f>
        <v/>
      </c>
      <c r="D19" s="1" t="str">
        <f>IF(存續期間明細[年度]="","",C19/目前價格)</f>
        <v/>
      </c>
    </row>
    <row r="20" spans="1:4" x14ac:dyDescent="0.25">
      <c r="A20" s="21" t="str">
        <f t="shared" si="0"/>
        <v/>
      </c>
      <c r="B20" s="18" t="str">
        <f>IF(存續期間明細[年度]="","",IF(存續期間明細[年度]=期間,100*(1+票面利率),100*票面利率))</f>
        <v/>
      </c>
      <c r="C20" s="18" t="str">
        <f>IF(存續期間明細[年度]="","",存續期間明細[現金流量]/(1+目前殖利率)^A20)</f>
        <v/>
      </c>
      <c r="D20" s="1" t="str">
        <f>IF(存續期間明細[年度]="","",C20/目前價格)</f>
        <v/>
      </c>
    </row>
    <row r="21" spans="1:4" x14ac:dyDescent="0.25">
      <c r="A21" s="21" t="str">
        <f t="shared" si="0"/>
        <v/>
      </c>
      <c r="B21" s="18" t="str">
        <f>IF(存續期間明細[年度]="","",IF(存續期間明細[年度]=期間,100*(1+票面利率),100*票面利率))</f>
        <v/>
      </c>
      <c r="C21" s="18" t="str">
        <f>IF(存續期間明細[年度]="","",存續期間明細[現金流量]/(1+目前殖利率)^A21)</f>
        <v/>
      </c>
      <c r="D21" s="1" t="str">
        <f>IF(存續期間明細[年度]="","",C21/目前價格)</f>
        <v/>
      </c>
    </row>
    <row r="22" spans="1:4" x14ac:dyDescent="0.25">
      <c r="A22" s="21" t="str">
        <f t="shared" si="0"/>
        <v/>
      </c>
      <c r="B22" s="18" t="str">
        <f>IF(存續期間明細[年度]="","",IF(存續期間明細[年度]=期間,100*(1+票面利率),100*票面利率))</f>
        <v/>
      </c>
      <c r="C22" s="18" t="str">
        <f>IF(存續期間明細[年度]="","",存續期間明細[現金流量]/(1+目前殖利率)^A22)</f>
        <v/>
      </c>
      <c r="D22" s="1" t="str">
        <f>IF(存續期間明細[年度]="","",C22/目前價格)</f>
        <v/>
      </c>
    </row>
    <row r="23" spans="1:4" x14ac:dyDescent="0.25">
      <c r="A23" s="21" t="str">
        <f t="shared" si="0"/>
        <v/>
      </c>
      <c r="B23" s="18" t="str">
        <f>IF(存續期間明細[年度]="","",IF(存續期間明細[年度]=期間,100*(1+票面利率),100*票面利率))</f>
        <v/>
      </c>
      <c r="C23" s="18" t="str">
        <f>IF(存續期間明細[年度]="","",存續期間明細[現金流量]/(1+目前殖利率)^A23)</f>
        <v/>
      </c>
      <c r="D23" s="1" t="str">
        <f>IF(存續期間明細[年度]="","",C23/目前價格)</f>
        <v/>
      </c>
    </row>
    <row r="24" spans="1:4" x14ac:dyDescent="0.25">
      <c r="A24" s="21" t="str">
        <f t="shared" si="0"/>
        <v/>
      </c>
      <c r="B24" s="18" t="str">
        <f>IF(存續期間明細[年度]="","",IF(存續期間明細[年度]=期間,100*(1+票面利率),100*票面利率))</f>
        <v/>
      </c>
      <c r="C24" s="18" t="str">
        <f>IF(存續期間明細[年度]="","",存續期間明細[現金流量]/(1+目前殖利率)^A24)</f>
        <v/>
      </c>
      <c r="D24" s="1" t="str">
        <f>IF(存續期間明細[年度]="","",C24/目前價格)</f>
        <v/>
      </c>
    </row>
    <row r="25" spans="1:4" x14ac:dyDescent="0.25">
      <c r="A25" s="21" t="str">
        <f t="shared" si="0"/>
        <v/>
      </c>
      <c r="B25" s="18" t="str">
        <f>IF(存續期間明細[年度]="","",IF(存續期間明細[年度]=期間,100*(1+票面利率),100*票面利率))</f>
        <v/>
      </c>
      <c r="C25" s="18" t="str">
        <f>IF(存續期間明細[年度]="","",存續期間明細[現金流量]/(1+目前殖利率)^A25)</f>
        <v/>
      </c>
      <c r="D25" s="1" t="str">
        <f>IF(存續期間明細[年度]="","",C25/目前價格)</f>
        <v/>
      </c>
    </row>
    <row r="26" spans="1:4" x14ac:dyDescent="0.25">
      <c r="A26" s="21" t="str">
        <f t="shared" si="0"/>
        <v/>
      </c>
      <c r="B26" s="18" t="str">
        <f>IF(存續期間明細[年度]="","",IF(存續期間明細[年度]=期間,100*(1+票面利率),100*票面利率))</f>
        <v/>
      </c>
      <c r="C26" s="18" t="str">
        <f>IF(存續期間明細[年度]="","",存續期間明細[現金流量]/(1+目前殖利率)^A26)</f>
        <v/>
      </c>
      <c r="D26" s="1" t="str">
        <f>IF(存續期間明細[年度]="","",C26/目前價格)</f>
        <v/>
      </c>
    </row>
    <row r="27" spans="1:4" x14ac:dyDescent="0.25">
      <c r="A27" s="21" t="str">
        <f t="shared" si="0"/>
        <v/>
      </c>
      <c r="B27" s="18" t="str">
        <f>IF(存續期間明細[年度]="","",IF(存續期間明細[年度]=期間,100*(1+票面利率),100*票面利率))</f>
        <v/>
      </c>
      <c r="C27" s="18" t="str">
        <f>IF(存續期間明細[年度]="","",存續期間明細[現金流量]/(1+目前殖利率)^A27)</f>
        <v/>
      </c>
      <c r="D27" s="1" t="str">
        <f>IF(存續期間明細[年度]="","",C27/目前價格)</f>
        <v/>
      </c>
    </row>
    <row r="28" spans="1:4" x14ac:dyDescent="0.25">
      <c r="A28" s="21" t="str">
        <f t="shared" si="0"/>
        <v/>
      </c>
      <c r="B28" s="18" t="str">
        <f>IF(存續期間明細[年度]="","",IF(存續期間明細[年度]=期間,100*(1+票面利率),100*票面利率))</f>
        <v/>
      </c>
      <c r="C28" s="18" t="str">
        <f>IF(存續期間明細[年度]="","",存續期間明細[現金流量]/(1+目前殖利率)^A28)</f>
        <v/>
      </c>
      <c r="D28" s="1" t="str">
        <f>IF(存續期間明細[年度]="","",C28/目前價格)</f>
        <v/>
      </c>
    </row>
    <row r="29" spans="1:4" x14ac:dyDescent="0.25">
      <c r="A29" s="21" t="str">
        <f t="shared" si="0"/>
        <v/>
      </c>
      <c r="B29" s="18" t="str">
        <f>IF(存續期間明細[年度]="","",IF(存續期間明細[年度]=期間,100*(1+票面利率),100*票面利率))</f>
        <v/>
      </c>
      <c r="C29" s="20" t="str">
        <f>IF(存續期間明細[年度]="","",存續期間明細[現金流量]/(1+目前殖利率)^A29)</f>
        <v/>
      </c>
      <c r="D29" s="3" t="str">
        <f>IF(存續期間明細[年度]="","",C29/目前價格)</f>
        <v/>
      </c>
    </row>
    <row r="30" spans="1:4" x14ac:dyDescent="0.25">
      <c r="A30" s="21" t="str">
        <f t="shared" si="0"/>
        <v/>
      </c>
      <c r="B30" s="18" t="str">
        <f>IF(存續期間明細[年度]="","",IF(存續期間明細[年度]=期間,100*(1+票面利率),100*票面利率))</f>
        <v/>
      </c>
      <c r="C30" s="18" t="str">
        <f>IF(存續期間明細[年度]="","",存續期間明細[現金流量]/(1+目前殖利率)^A30)</f>
        <v/>
      </c>
      <c r="D30" s="1" t="str">
        <f>IF(存續期間明細[年度]="","",C30/目前價格)</f>
        <v/>
      </c>
    </row>
    <row r="31" spans="1:4" x14ac:dyDescent="0.25">
      <c r="A31" s="21" t="str">
        <f t="shared" si="0"/>
        <v/>
      </c>
      <c r="B31" s="18" t="str">
        <f>IF(存續期間明細[年度]="","",IF(存續期間明細[年度]=期間,100*(1+票面利率),100*票面利率))</f>
        <v/>
      </c>
      <c r="C31" s="18" t="str">
        <f>IF(存續期間明細[年度]="","",存續期間明細[現金流量]/(1+目前殖利率)^A31)</f>
        <v/>
      </c>
      <c r="D31" s="1" t="str">
        <f>IF(存續期間明細[年度]="","",C31/目前價格)</f>
        <v/>
      </c>
    </row>
    <row r="32" spans="1:4" x14ac:dyDescent="0.25">
      <c r="A32" s="21" t="str">
        <f t="shared" si="0"/>
        <v/>
      </c>
      <c r="B32" s="18" t="str">
        <f>IF(存續期間明細[年度]="","",IF(存續期間明細[年度]=期間,100*(1+票面利率),100*票面利率))</f>
        <v/>
      </c>
      <c r="C32" s="18" t="str">
        <f>IF(存續期間明細[年度]="","",存續期間明細[現金流量]/(1+目前殖利率)^A32)</f>
        <v/>
      </c>
      <c r="D32" s="1" t="str">
        <f>IF(存續期間明細[年度]="","",C32/目前價格)</f>
        <v/>
      </c>
    </row>
    <row r="33" spans="1:4" x14ac:dyDescent="0.25">
      <c r="A33" s="21" t="str">
        <f t="shared" si="0"/>
        <v/>
      </c>
      <c r="B33" s="18" t="str">
        <f>IF(存續期間明細[年度]="","",IF(存續期間明細[年度]=期間,100*(1+票面利率),100*票面利率))</f>
        <v/>
      </c>
      <c r="C33" s="18" t="str">
        <f>IF(存續期間明細[年度]="","",存續期間明細[現金流量]/(1+目前殖利率)^A33)</f>
        <v/>
      </c>
      <c r="D33" s="1" t="str">
        <f>IF(存續期間明細[年度]="","",C33/目前價格)</f>
        <v/>
      </c>
    </row>
    <row r="34" spans="1:4" x14ac:dyDescent="0.25">
      <c r="A34" s="21" t="str">
        <f t="shared" si="0"/>
        <v/>
      </c>
      <c r="B34" s="18" t="str">
        <f>IF(存續期間明細[年度]="","",IF(存續期間明細[年度]=期間,100*(1+票面利率),100*票面利率))</f>
        <v/>
      </c>
      <c r="C34" s="18" t="str">
        <f>IF(存續期間明細[年度]="","",存續期間明細[現金流量]/(1+目前殖利率)^A34)</f>
        <v/>
      </c>
      <c r="D34" s="1" t="str">
        <f>IF(存續期間明細[年度]="","",C34/目前價格)</f>
        <v/>
      </c>
    </row>
    <row r="35" spans="1:4" x14ac:dyDescent="0.25">
      <c r="A35" s="21" t="str">
        <f t="shared" si="0"/>
        <v/>
      </c>
      <c r="B35" s="18" t="str">
        <f>IF(存續期間明細[年度]="","",IF(存續期間明細[年度]=期間,100*(1+票面利率),100*票面利率))</f>
        <v/>
      </c>
      <c r="C35" s="20" t="str">
        <f>IF(存續期間明細[年度]="","",存續期間明細[現金流量]/(1+目前殖利率)^A35)</f>
        <v/>
      </c>
      <c r="D35" s="3" t="str">
        <f>IF(存續期間明細[年度]="","",C35/目前價格)</f>
        <v/>
      </c>
    </row>
    <row r="36" spans="1:4" x14ac:dyDescent="0.25">
      <c r="A36" s="21" t="str">
        <f t="shared" si="0"/>
        <v/>
      </c>
      <c r="B36" s="18" t="str">
        <f>IF(存續期間明細[年度]="","",IF(存續期間明細[年度]=期間,100*(1+票面利率),100*票面利率))</f>
        <v/>
      </c>
      <c r="C36" s="18" t="str">
        <f>IF(存續期間明細[年度]="","",存續期間明細[現金流量]/(1+目前殖利率)^A36)</f>
        <v/>
      </c>
      <c r="D36" s="1" t="str">
        <f>IF(存續期間明細[年度]="","",C36/目前價格)</f>
        <v/>
      </c>
    </row>
    <row r="37" spans="1:4" x14ac:dyDescent="0.25">
      <c r="A37" s="21" t="str">
        <f t="shared" si="0"/>
        <v/>
      </c>
      <c r="B37" s="18" t="str">
        <f>IF(存續期間明細[年度]="","",IF(存續期間明細[年度]=期間,100*(1+票面利率),100*票面利率))</f>
        <v/>
      </c>
      <c r="C37" s="18" t="str">
        <f>IF(存續期間明細[年度]="","",存續期間明細[現金流量]/(1+目前殖利率)^A37)</f>
        <v/>
      </c>
      <c r="D37" s="1" t="str">
        <f>IF(存續期間明細[年度]="","",C37/目前價格)</f>
        <v/>
      </c>
    </row>
    <row r="38" spans="1:4" x14ac:dyDescent="0.25">
      <c r="A38" s="21" t="str">
        <f t="shared" si="0"/>
        <v/>
      </c>
      <c r="B38" s="18" t="str">
        <f>IF(存續期間明細[年度]="","",IF(存續期間明細[年度]=期間,100*(1+票面利率),100*票面利率))</f>
        <v/>
      </c>
      <c r="C38" s="18" t="str">
        <f>IF(存續期間明細[年度]="","",存續期間明細[現金流量]/(1+目前殖利率)^A38)</f>
        <v/>
      </c>
      <c r="D38" s="1" t="str">
        <f>IF(存續期間明細[年度]="","",C38/目前價格)</f>
        <v/>
      </c>
    </row>
    <row r="39" spans="1:4" x14ac:dyDescent="0.25">
      <c r="A39" s="21" t="str">
        <f t="shared" si="0"/>
        <v/>
      </c>
      <c r="B39" s="18" t="str">
        <f>IF(存續期間明細[年度]="","",IF(存續期間明細[年度]=期間,100*(1+票面利率),100*票面利率))</f>
        <v/>
      </c>
      <c r="C39" s="18" t="str">
        <f>IF(存續期間明細[年度]="","",存續期間明細[現金流量]/(1+目前殖利率)^A39)</f>
        <v/>
      </c>
      <c r="D39" s="1" t="str">
        <f>IF(存續期間明細[年度]="","",C39/目前價格)</f>
        <v/>
      </c>
    </row>
  </sheetData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7</vt:i4>
      </vt:variant>
    </vt:vector>
  </HeadingPairs>
  <TitlesOfParts>
    <vt:vector size="8" baseType="lpstr">
      <vt:lpstr>Sheet1</vt:lpstr>
      <vt:lpstr>Δ殖利率</vt:lpstr>
      <vt:lpstr>目前殖利率</vt:lpstr>
      <vt:lpstr>目前價格</vt:lpstr>
      <vt:lpstr>修正存續期間</vt:lpstr>
      <vt:lpstr>票面利率</vt:lpstr>
      <vt:lpstr>期間</vt:lpstr>
      <vt:lpstr>變動後價格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怪老子</dc:creator>
  <cp:lastModifiedBy>ASUS</cp:lastModifiedBy>
  <dcterms:created xsi:type="dcterms:W3CDTF">2012-12-06T10:48:29Z</dcterms:created>
  <dcterms:modified xsi:type="dcterms:W3CDTF">2013-02-21T10:51:04Z</dcterms:modified>
</cp:coreProperties>
</file>