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CatBonds\RiskOfInterest2\"/>
    </mc:Choice>
  </mc:AlternateContent>
  <bookViews>
    <workbookView xWindow="0" yWindow="0" windowWidth="13995" windowHeight="7635"/>
  </bookViews>
  <sheets>
    <sheet name="工作表1" sheetId="1" r:id="rId1"/>
  </sheets>
  <definedNames>
    <definedName name="目前殖利率">工作表1!$B$3</definedName>
    <definedName name="利率走勢">工作表1!$B$4</definedName>
    <definedName name="到期年數">工作表1!$B$2</definedName>
    <definedName name="票面利率">工作表1!$B$1</definedName>
    <definedName name="變化幅度">工作表1!$B$5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9" i="1"/>
  <c r="E9" i="1" s="1"/>
  <c r="B8" i="1"/>
  <c r="D8" i="1" s="1"/>
  <c r="F8" i="1" s="1"/>
  <c r="B9" i="1" l="1"/>
  <c r="B10" i="1" s="1"/>
  <c r="B11" i="1" s="1"/>
  <c r="D10" i="1" l="1"/>
  <c r="D9" i="1"/>
  <c r="F9" i="1" s="1"/>
  <c r="B12" i="1"/>
  <c r="D11" i="1"/>
  <c r="E11" i="1"/>
  <c r="E10" i="1"/>
  <c r="F10" i="1" l="1"/>
  <c r="H10" i="1" s="1"/>
  <c r="G9" i="1"/>
  <c r="H9" i="1"/>
  <c r="G10" i="1"/>
  <c r="F11" i="1"/>
  <c r="B13" i="1"/>
  <c r="E12" i="1"/>
  <c r="D12" i="1"/>
  <c r="F12" i="1" s="1"/>
  <c r="G12" i="1" l="1"/>
  <c r="H12" i="1"/>
  <c r="B14" i="1"/>
  <c r="D13" i="1"/>
  <c r="E13" i="1"/>
  <c r="H11" i="1"/>
  <c r="G11" i="1"/>
  <c r="F13" i="1" l="1"/>
  <c r="H13" i="1" s="1"/>
  <c r="G13" i="1"/>
  <c r="B15" i="1"/>
  <c r="E14" i="1"/>
  <c r="D14" i="1"/>
  <c r="F14" i="1" l="1"/>
  <c r="E15" i="1"/>
  <c r="D15" i="1"/>
  <c r="F15" i="1" l="1"/>
  <c r="H14" i="1"/>
  <c r="G14" i="1"/>
  <c r="G15" i="1" l="1"/>
  <c r="H15" i="1"/>
</calcChain>
</file>

<file path=xl/sharedStrings.xml><?xml version="1.0" encoding="utf-8"?>
<sst xmlns="http://schemas.openxmlformats.org/spreadsheetml/2006/main" count="14" uniqueCount="14">
  <si>
    <t>票面利率</t>
    <phoneticPr fontId="1" type="noConversion"/>
  </si>
  <si>
    <t>到期年數</t>
    <phoneticPr fontId="1" type="noConversion"/>
  </si>
  <si>
    <t>目前殖利率</t>
    <phoneticPr fontId="1" type="noConversion"/>
  </si>
  <si>
    <t>利率走勢</t>
    <phoneticPr fontId="1" type="noConversion"/>
  </si>
  <si>
    <t>變化幅度</t>
    <phoneticPr fontId="1" type="noConversion"/>
  </si>
  <si>
    <t>下降</t>
  </si>
  <si>
    <t>期數</t>
    <phoneticPr fontId="1" type="noConversion"/>
  </si>
  <si>
    <t>利率</t>
    <phoneticPr fontId="1" type="noConversion"/>
  </si>
  <si>
    <t>配息</t>
    <phoneticPr fontId="1" type="noConversion"/>
  </si>
  <si>
    <t>債券價格</t>
    <phoneticPr fontId="1" type="noConversion"/>
  </si>
  <si>
    <t>配息終值</t>
    <phoneticPr fontId="1" type="noConversion"/>
  </si>
  <si>
    <t>債券本利和</t>
    <phoneticPr fontId="1" type="noConversion"/>
  </si>
  <si>
    <t>累積報酬率</t>
    <phoneticPr fontId="1" type="noConversion"/>
  </si>
  <si>
    <t>年化報酬率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</si>
</sst>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,##0.00_ ;[Red]\-#,##0.00\ "/>
    <numFmt numFmtId="181" formatCode="0.0%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0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4" borderId="1" xfId="0" applyFont="1" applyFill="1" applyBorder="1">
      <alignment vertical="center"/>
    </xf>
    <xf numFmtId="9" fontId="3" fillId="3" borderId="1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10" fontId="3" fillId="3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</cellXfs>
  <cellStyles count="1">
    <cellStyle name="一般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1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0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0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0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80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工作表1!$D$7</c:f>
              <c:strCache>
                <c:ptCount val="1"/>
                <c:pt idx="0">
                  <c:v>債券價格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工作表1!$A$8:$A$15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工作表1!$D$8:$D$15</c:f>
              <c:numCache>
                <c:formatCode>#,##0.00_ ;[Red]\-#,##0.00\ </c:formatCode>
                <c:ptCount val="8"/>
                <c:pt idx="0">
                  <c:v>102.84148355859892</c:v>
                </c:pt>
                <c:pt idx="1">
                  <c:v>105.33800912165034</c:v>
                </c:pt>
                <c:pt idx="2">
                  <c:v>106.79102769077977</c:v>
                </c:pt>
                <c:pt idx="3">
                  <c:v>107.22368906974359</c:v>
                </c:pt>
                <c:pt idx="4">
                  <c:v>106.68610622527473</c:v>
                </c:pt>
                <c:pt idx="5">
                  <c:v>105.24760888187761</c:v>
                </c:pt>
                <c:pt idx="6">
                  <c:v>102.98968814290068</c:v>
                </c:pt>
                <c:pt idx="7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工作表1!$F$7</c:f>
              <c:strCache>
                <c:ptCount val="1"/>
                <c:pt idx="0">
                  <c:v>債券本利和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工作表1!$A$8:$A$15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工作表1!$F$8:$F$15</c:f>
              <c:numCache>
                <c:formatCode>#,##0.00_ ;[Red]\-#,##0.00\ </c:formatCode>
                <c:ptCount val="8"/>
                <c:pt idx="0">
                  <c:v>102.84148355859892</c:v>
                </c:pt>
                <c:pt idx="1">
                  <c:v>111.33800912165034</c:v>
                </c:pt>
                <c:pt idx="2">
                  <c:v>119.05832769077978</c:v>
                </c:pt>
                <c:pt idx="3">
                  <c:v>125.98284646324359</c:v>
                </c:pt>
                <c:pt idx="4">
                  <c:v>132.12219719289789</c:v>
                </c:pt>
                <c:pt idx="5">
                  <c:v>137.5097865040517</c:v>
                </c:pt>
                <c:pt idx="6">
                  <c:v>142.19486518164859</c:v>
                </c:pt>
                <c:pt idx="7">
                  <c:v>146.23652134403505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524704"/>
        <c:axId val="310823952"/>
      </c:lineChart>
      <c:catAx>
        <c:axId val="30952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10823952"/>
        <c:crosses val="autoZero"/>
        <c:auto val="1"/>
        <c:lblAlgn val="ctr"/>
        <c:lblOffset val="100"/>
        <c:noMultiLvlLbl val="0"/>
      </c:catAx>
      <c:valAx>
        <c:axId val="310823952"/>
        <c:scaling>
          <c:orientation val="minMax"/>
        </c:scaling>
        <c:delete val="0"/>
        <c:axPos val="l"/>
        <c:numFmt formatCode="#,##0.00_ ;[Red]\-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0952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工作表1!$H$7</c:f>
              <c:strCache>
                <c:ptCount val="1"/>
                <c:pt idx="0">
                  <c:v>年化報酬率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工作表1!$A$8:$A$15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工作表1!$H$8:$H$15</c:f>
              <c:numCache>
                <c:formatCode>0.0%</c:formatCode>
                <c:ptCount val="8"/>
                <c:pt idx="1">
                  <c:v>8.2617687620289093E-2</c:v>
                </c:pt>
                <c:pt idx="2">
                  <c:v>7.5958999815369799E-2</c:v>
                </c:pt>
                <c:pt idx="3">
                  <c:v>6.9993225101491641E-2</c:v>
                </c:pt>
                <c:pt idx="4">
                  <c:v>6.4637755499141747E-2</c:v>
                </c:pt>
                <c:pt idx="5">
                  <c:v>5.9822303849011993E-2</c:v>
                </c:pt>
                <c:pt idx="6">
                  <c:v>5.5486290702954522E-2</c:v>
                </c:pt>
                <c:pt idx="7">
                  <c:v>5.1576987460318469E-2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184656"/>
        <c:axId val="253184096"/>
      </c:barChart>
      <c:catAx>
        <c:axId val="25318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3184096"/>
        <c:crosses val="autoZero"/>
        <c:auto val="1"/>
        <c:lblAlgn val="ctr"/>
        <c:lblOffset val="100"/>
        <c:noMultiLvlLbl val="0"/>
      </c:catAx>
      <c:valAx>
        <c:axId val="25318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5318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://www.masterhsiao.com.tw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281608</xdr:colOff>
      <xdr:row>0</xdr:row>
      <xdr:rowOff>8283</xdr:rowOff>
    </xdr:from>
    <xdr:to>
      <xdr:col>7</xdr:col>
      <xdr:colOff>912329</xdr:colOff>
      <xdr:row>5</xdr:row>
      <xdr:rowOff>33545</xdr:rowOff>
    </xdr:to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891" y="8283"/>
          <a:ext cx="2486025" cy="1019175"/>
        </a:xfrm>
        <a:prstGeom prst="rect">
          <a:avLst/>
        </a:prstGeom>
      </xdr:spPr>
    </xdr:pic>
    <xdr:clientData/>
  </xdr:twoCellAnchor>
  <xdr:twoCellAnchor>
    <xdr:from>
      <xdr:col>0</xdr:col>
      <xdr:colOff>57979</xdr:colOff>
      <xdr:row>16</xdr:row>
      <xdr:rowOff>0</xdr:rowOff>
    </xdr:from>
    <xdr:to>
      <xdr:col>5</xdr:col>
      <xdr:colOff>231913</xdr:colOff>
      <xdr:row>28</xdr:row>
      <xdr:rowOff>182217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480391</xdr:colOff>
      <xdr:row>16</xdr:row>
      <xdr:rowOff>8282</xdr:rowOff>
    </xdr:from>
    <xdr:to>
      <xdr:col>10</xdr:col>
      <xdr:colOff>306457</xdr:colOff>
      <xdr:row>28</xdr:row>
      <xdr:rowOff>190500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表格1" displayName="表格1" ref="A7:H15" totalsRowShown="0" headerRowDxfId="0" dataDxfId="1">
  <tableColumns count="8">
    <tableColumn id="1" name="期數" dataDxfId="9"/>
    <tableColumn id="2" name="利率" dataDxfId="8">
      <calculatedColumnFormula>IF(利率走勢="上揚",B7*(1+變化幅度),B7*(1-變化幅度))</calculatedColumnFormula>
    </tableColumn>
    <tableColumn id="3" name="配息" dataDxfId="7">
      <calculatedColumnFormula>100*票面利率</calculatedColumnFormula>
    </tableColumn>
    <tableColumn id="4" name="債券價格" dataDxfId="6">
      <calculatedColumnFormula>-PV(B8,7-A8,100*票面利率,100)</calculatedColumnFormula>
    </tableColumn>
    <tableColumn id="5" name="配息終值" dataDxfId="5"/>
    <tableColumn id="6" name="債券本利和" dataDxfId="4">
      <calculatedColumnFormula>D8+E8</calculatedColumnFormula>
    </tableColumn>
    <tableColumn id="7" name="累積報酬率" dataDxfId="3">
      <calculatedColumnFormula>F8/$F$8-1</calculatedColumnFormula>
    </tableColumn>
    <tableColumn id="8" name="年化報酬率" dataDxfId="2">
      <calculatedColumnFormula>(F8/$F$8)^(1/A8)-1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115" zoomScaleNormal="115" workbookViewId="0">
      <selection activeCell="D2" sqref="D2"/>
    </sheetView>
  </sheetViews>
  <sheetFormatPr defaultRowHeight="15.75" x14ac:dyDescent="0.25"/>
  <cols>
    <col min="1" max="1" width="11.625" style="3" bestFit="1" customWidth="1"/>
    <col min="2" max="3" width="9" style="3"/>
    <col min="4" max="5" width="10.25" style="3" customWidth="1"/>
    <col min="6" max="8" width="12.125" style="3" customWidth="1"/>
    <col min="9" max="16384" width="9" style="3"/>
  </cols>
  <sheetData>
    <row r="1" spans="1:8" x14ac:dyDescent="0.25">
      <c r="A1" s="1" t="s">
        <v>0</v>
      </c>
      <c r="B1" s="2">
        <v>0.06</v>
      </c>
    </row>
    <row r="2" spans="1:8" x14ac:dyDescent="0.25">
      <c r="A2" s="1" t="s">
        <v>1</v>
      </c>
      <c r="B2" s="4">
        <v>7</v>
      </c>
    </row>
    <row r="3" spans="1:8" x14ac:dyDescent="0.25">
      <c r="A3" s="1" t="s">
        <v>2</v>
      </c>
      <c r="B3" s="5">
        <v>5.5E-2</v>
      </c>
    </row>
    <row r="4" spans="1:8" x14ac:dyDescent="0.25">
      <c r="A4" s="1" t="s">
        <v>3</v>
      </c>
      <c r="B4" s="6" t="s">
        <v>5</v>
      </c>
    </row>
    <row r="5" spans="1:8" x14ac:dyDescent="0.25">
      <c r="A5" s="1" t="s">
        <v>4</v>
      </c>
      <c r="B5" s="2">
        <v>0.1</v>
      </c>
    </row>
    <row r="7" spans="1:8" x14ac:dyDescent="0.25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</row>
    <row r="8" spans="1:8" x14ac:dyDescent="0.25">
      <c r="A8" s="7">
        <v>0</v>
      </c>
      <c r="B8" s="8">
        <f>B3</f>
        <v>5.5E-2</v>
      </c>
      <c r="C8" s="9"/>
      <c r="D8" s="9">
        <f>-PV(B8,7-A8,100*票面利率,100)</f>
        <v>102.84148355859892</v>
      </c>
      <c r="F8" s="9">
        <f>D8+E8</f>
        <v>102.84148355859892</v>
      </c>
    </row>
    <row r="9" spans="1:8" x14ac:dyDescent="0.25">
      <c r="A9" s="7">
        <v>1</v>
      </c>
      <c r="B9" s="8">
        <f>IF(利率走勢="上揚",B8*(1+變化幅度),B8*(1-變化幅度))</f>
        <v>4.9500000000000002E-2</v>
      </c>
      <c r="C9" s="9">
        <f>100*票面利率</f>
        <v>6</v>
      </c>
      <c r="D9" s="9">
        <f>-PV(B9,7-A9,100*票面利率,100)</f>
        <v>105.33800912165034</v>
      </c>
      <c r="E9" s="9">
        <f>C9</f>
        <v>6</v>
      </c>
      <c r="F9" s="9">
        <f t="shared" ref="F9:F15" si="0">D9+E9</f>
        <v>111.33800912165034</v>
      </c>
      <c r="G9" s="10">
        <f>F9/$F$8-1</f>
        <v>8.2617687620289093E-2</v>
      </c>
      <c r="H9" s="10">
        <f>(F9/$F$8)^(1/A9)-1</f>
        <v>8.2617687620289093E-2</v>
      </c>
    </row>
    <row r="10" spans="1:8" x14ac:dyDescent="0.25">
      <c r="A10" s="7">
        <v>2</v>
      </c>
      <c r="B10" s="8">
        <f>IF(利率走勢="上揚",B9*(1+變化幅度),B9*(1-變化幅度))</f>
        <v>4.4550000000000006E-2</v>
      </c>
      <c r="C10" s="9">
        <f>100*票面利率</f>
        <v>6</v>
      </c>
      <c r="D10" s="9">
        <f>-PV(B10,7-A10,100*票面利率,100)</f>
        <v>106.79102769077977</v>
      </c>
      <c r="E10" s="9">
        <f>C10+C9*(1+B10)</f>
        <v>12.267300000000001</v>
      </c>
      <c r="F10" s="9">
        <f t="shared" si="0"/>
        <v>119.05832769077978</v>
      </c>
      <c r="G10" s="10">
        <f>F10/$F$8-1</f>
        <v>0.1576877692836911</v>
      </c>
      <c r="H10" s="10">
        <f>(F10/$F$8)^(1/A10)-1</f>
        <v>7.5958999815369799E-2</v>
      </c>
    </row>
    <row r="11" spans="1:8" x14ac:dyDescent="0.25">
      <c r="A11" s="7">
        <v>3</v>
      </c>
      <c r="B11" s="8">
        <f>IF(利率走勢="上揚",B10*(1+變化幅度),B10*(1-變化幅度))</f>
        <v>4.0095000000000006E-2</v>
      </c>
      <c r="C11" s="9">
        <f>100*票面利率</f>
        <v>6</v>
      </c>
      <c r="D11" s="9">
        <f>-PV(B11,7-A11,100*票面利率,100)</f>
        <v>107.22368906974359</v>
      </c>
      <c r="E11" s="9">
        <f>C11+C10*(1+B11)+C9*(1+B10)*(1+B11)</f>
        <v>18.759157393500001</v>
      </c>
      <c r="F11" s="9">
        <f t="shared" si="0"/>
        <v>125.98284646324359</v>
      </c>
      <c r="G11" s="10">
        <f>F11/$F$8-1</f>
        <v>0.2250197304034296</v>
      </c>
      <c r="H11" s="10">
        <f>(F11/$F$8)^(1/A11)-1</f>
        <v>6.9993225101491641E-2</v>
      </c>
    </row>
    <row r="12" spans="1:8" x14ac:dyDescent="0.25">
      <c r="A12" s="7">
        <v>4</v>
      </c>
      <c r="B12" s="8">
        <f>IF(利率走勢="上揚",B11*(1+變化幅度),B11*(1-變化幅度))</f>
        <v>3.6085500000000006E-2</v>
      </c>
      <c r="C12" s="9">
        <f>100*票面利率</f>
        <v>6</v>
      </c>
      <c r="D12" s="9">
        <f>-PV(B12,7-A12,100*票面利率,100)</f>
        <v>106.68610622527473</v>
      </c>
      <c r="E12" s="9">
        <f>C12+C11*(1+B12)+C10*(1+B11)*(1+B12)+C9*(1+B10)*(1+B11)*(1+B12)</f>
        <v>25.436090967623144</v>
      </c>
      <c r="F12" s="9">
        <f t="shared" si="0"/>
        <v>132.12219719289789</v>
      </c>
      <c r="G12" s="10">
        <f>F12/$F$8-1</f>
        <v>0.28471695099200756</v>
      </c>
      <c r="H12" s="10">
        <f>(F12/$F$8)^(1/A12)-1</f>
        <v>6.4637755499141747E-2</v>
      </c>
    </row>
    <row r="13" spans="1:8" x14ac:dyDescent="0.25">
      <c r="A13" s="7">
        <v>5</v>
      </c>
      <c r="B13" s="8">
        <f>IF(利率走勢="上揚",B12*(1+變化幅度),B12*(1-變化幅度))</f>
        <v>3.2476950000000004E-2</v>
      </c>
      <c r="C13" s="9">
        <f>100*票面利率</f>
        <v>6</v>
      </c>
      <c r="D13" s="9">
        <f>-PV(B13,7-A13,100*票面利率,100)</f>
        <v>105.24760888187761</v>
      </c>
      <c r="E13" s="9">
        <f>C13+C12*(1+B13)+C11*(1+B12)*(1+B13)+C10*(1+B11)*(1+B12)*(1+B13)+C9*(1+B10)*(1+B11)*(1+B12)*(1+B13)</f>
        <v>32.262177622174093</v>
      </c>
      <c r="F13" s="9">
        <f t="shared" si="0"/>
        <v>137.5097865040517</v>
      </c>
      <c r="G13" s="10">
        <f>F13/$F$8-1</f>
        <v>0.33710426712872965</v>
      </c>
      <c r="H13" s="10">
        <f>(F13/$F$8)^(1/A13)-1</f>
        <v>5.9822303849011993E-2</v>
      </c>
    </row>
    <row r="14" spans="1:8" x14ac:dyDescent="0.25">
      <c r="A14" s="7">
        <v>6</v>
      </c>
      <c r="B14" s="8">
        <f>IF(利率走勢="上揚",B13*(1+變化幅度),B13*(1-變化幅度))</f>
        <v>2.9229255000000006E-2</v>
      </c>
      <c r="C14" s="9">
        <f>100*票面利率</f>
        <v>6</v>
      </c>
      <c r="D14" s="9">
        <f>-PV(B14,7-A14,100*票面利率,100)</f>
        <v>102.98968814290068</v>
      </c>
      <c r="E14" s="9">
        <f>C14+C13*(1+B14)+C12*(1+B13)*(1+B14)+C11*(1+B12)*(1+B13)*(1+B14)+C10*(1+B11)*(1+B12)*(1+B13)*(1+B14)+C9*(1+B10)*(1+B11)*(1+B12)*(1+B13)*(1+B14)</f>
        <v>39.205177038747912</v>
      </c>
      <c r="F14" s="9">
        <f t="shared" si="0"/>
        <v>142.19486518164859</v>
      </c>
      <c r="G14" s="10">
        <f>F14/$F$8-1</f>
        <v>0.38266057879869231</v>
      </c>
      <c r="H14" s="10">
        <f>(F14/$F$8)^(1/A14)-1</f>
        <v>5.5486290702954522E-2</v>
      </c>
    </row>
    <row r="15" spans="1:8" x14ac:dyDescent="0.25">
      <c r="A15" s="7">
        <v>7</v>
      </c>
      <c r="B15" s="8">
        <f>IF(利率走勢="上揚",B14*(1+變化幅度),B14*(1-變化幅度))</f>
        <v>2.6306329500000006E-2</v>
      </c>
      <c r="C15" s="9">
        <f>100*票面利率</f>
        <v>6</v>
      </c>
      <c r="D15" s="9">
        <f>-PV(B15,7-A15,100*票面利率,100)</f>
        <v>100</v>
      </c>
      <c r="E15" s="9">
        <f>C15+C14*(1+B15)+C13*(1+B14)*(1+B15)+C12*(1+B13)*(1+B14)*(1+B15)+C11*(1+B12)*(1+B13)*(1+B14)*(1+B15)+C10*(1+B11)*(1+B12)*(1+B13)*(1+B14)*(1+B15)+C9*(1+B10)*(1+B11)*(1+B12)*(1+B13)*(1+B14)*(1+B15)</f>
        <v>46.236521344035054</v>
      </c>
      <c r="F15" s="9">
        <f t="shared" si="0"/>
        <v>146.23652134403505</v>
      </c>
      <c r="G15" s="10">
        <f>F15/$F$8-1</f>
        <v>0.42196044129127808</v>
      </c>
      <c r="H15" s="10">
        <f>(F15/$F$8)^(1/A15)-1</f>
        <v>5.1576987460318469E-2</v>
      </c>
    </row>
  </sheetData>
  <phoneticPr fontId="1" type="noConversion"/>
  <dataValidations count="1">
    <dataValidation type="list" allowBlank="1" showInputMessage="1" showErrorMessage="1" sqref="B4">
      <formula1>"上揚,下降"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5</vt:i4>
      </vt:variant>
    </vt:vector>
  </HeadingPairs>
  <TitlesOfParts>
    <vt:vector size="6" baseType="lpstr">
      <vt:lpstr>工作表1</vt:lpstr>
      <vt:lpstr>目前殖利率</vt:lpstr>
      <vt:lpstr>利率走勢</vt:lpstr>
      <vt:lpstr>到期年數</vt:lpstr>
      <vt:lpstr>票面利率</vt:lpstr>
      <vt:lpstr>變化幅度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2013-06-19T03:43:31Z</dcterms:created>
  <dcterms:modified xsi:type="dcterms:W3CDTF">2013-06-19T04:13:46Z</dcterms:modified>
</cp:coreProperties>
</file>