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96" windowWidth="16296" windowHeight="5604"/>
  </bookViews>
  <sheets>
    <sheet name="sheet1" sheetId="4" r:id="rId1"/>
  </sheets>
  <calcPr calcId="125725"/>
</workbook>
</file>

<file path=xl/calcChain.xml><?xml version="1.0" encoding="utf-8"?>
<calcChain xmlns="http://schemas.openxmlformats.org/spreadsheetml/2006/main">
  <c r="J52" i="4"/>
  <c r="E4"/>
  <c r="D5"/>
  <c r="G5" s="1"/>
  <c r="J5" s="1"/>
  <c r="B5"/>
  <c r="D6" s="1"/>
  <c r="G6" s="1"/>
  <c r="J6" s="1"/>
  <c r="F4"/>
  <c r="F52" s="1"/>
  <c r="G4" l="1"/>
  <c r="L4" s="1"/>
  <c r="B6"/>
  <c r="D7" l="1"/>
  <c r="G7" s="1"/>
  <c r="B7"/>
  <c r="J7" l="1"/>
  <c r="D8"/>
  <c r="G8" s="1"/>
  <c r="J8" s="1"/>
  <c r="B8"/>
  <c r="D9" l="1"/>
  <c r="G9" s="1"/>
  <c r="J9" s="1"/>
  <c r="B9"/>
  <c r="D10" l="1"/>
  <c r="G10" s="1"/>
  <c r="B10"/>
  <c r="J10" l="1"/>
  <c r="D11"/>
  <c r="G11" s="1"/>
  <c r="J11" s="1"/>
  <c r="B11"/>
  <c r="D12" l="1"/>
  <c r="G12" s="1"/>
  <c r="J12" s="1"/>
  <c r="B12"/>
  <c r="D13" l="1"/>
  <c r="G13" s="1"/>
  <c r="J13" s="1"/>
  <c r="B13"/>
  <c r="D14" l="1"/>
  <c r="G14" s="1"/>
  <c r="J14" s="1"/>
  <c r="B14"/>
  <c r="D15" l="1"/>
  <c r="G15" s="1"/>
  <c r="J15" s="1"/>
  <c r="B15"/>
  <c r="D16" l="1"/>
  <c r="G16" s="1"/>
  <c r="J16" s="1"/>
  <c r="B16"/>
  <c r="D17" l="1"/>
  <c r="G17" s="1"/>
  <c r="J17" s="1"/>
  <c r="B17"/>
  <c r="D18" l="1"/>
  <c r="G18" s="1"/>
  <c r="J18" s="1"/>
  <c r="B18"/>
  <c r="D19" l="1"/>
  <c r="G19" s="1"/>
  <c r="J19" s="1"/>
  <c r="B19"/>
  <c r="D20" l="1"/>
  <c r="G20" s="1"/>
  <c r="J20" s="1"/>
  <c r="B20"/>
  <c r="D21" l="1"/>
  <c r="G21" s="1"/>
  <c r="J21" s="1"/>
  <c r="B21"/>
  <c r="D22" l="1"/>
  <c r="G22" s="1"/>
  <c r="J22" s="1"/>
  <c r="B22"/>
  <c r="D23" l="1"/>
  <c r="G23" s="1"/>
  <c r="J23" s="1"/>
  <c r="B23"/>
  <c r="D24" l="1"/>
  <c r="G24" s="1"/>
  <c r="J24" s="1"/>
  <c r="B24"/>
  <c r="D25" l="1"/>
  <c r="G25" s="1"/>
  <c r="J25" s="1"/>
  <c r="B25"/>
  <c r="D26" l="1"/>
  <c r="G26" s="1"/>
  <c r="J26" s="1"/>
  <c r="B26"/>
  <c r="D27" l="1"/>
  <c r="G27" s="1"/>
  <c r="J27" s="1"/>
  <c r="B27"/>
  <c r="D28" l="1"/>
  <c r="G28" s="1"/>
  <c r="J28" s="1"/>
  <c r="B28"/>
  <c r="D29" l="1"/>
  <c r="G29" s="1"/>
  <c r="J29" s="1"/>
  <c r="B29"/>
  <c r="D30" l="1"/>
  <c r="G30" s="1"/>
  <c r="J30" s="1"/>
  <c r="B30"/>
  <c r="D31" l="1"/>
  <c r="G31" s="1"/>
  <c r="J31" s="1"/>
  <c r="B31"/>
  <c r="D32" l="1"/>
  <c r="G32" s="1"/>
  <c r="J32" s="1"/>
  <c r="B32"/>
  <c r="D33" l="1"/>
  <c r="G33" s="1"/>
  <c r="J33" s="1"/>
  <c r="B33"/>
  <c r="D34" l="1"/>
  <c r="G34" s="1"/>
  <c r="J34" s="1"/>
  <c r="B34"/>
  <c r="D35" l="1"/>
  <c r="G35" s="1"/>
  <c r="J35" s="1"/>
  <c r="B35"/>
  <c r="D36" l="1"/>
  <c r="G36" s="1"/>
  <c r="J36" s="1"/>
  <c r="B36"/>
  <c r="D37" l="1"/>
  <c r="G37" s="1"/>
  <c r="J37" s="1"/>
  <c r="B37"/>
  <c r="D38" l="1"/>
  <c r="G38" s="1"/>
  <c r="J38" s="1"/>
  <c r="B38"/>
  <c r="D39" l="1"/>
  <c r="G39" s="1"/>
  <c r="J39" s="1"/>
  <c r="B39"/>
  <c r="D40" l="1"/>
  <c r="G40" s="1"/>
  <c r="J40" s="1"/>
  <c r="B40"/>
  <c r="D41" l="1"/>
  <c r="G41" s="1"/>
  <c r="J41" s="1"/>
  <c r="B41"/>
  <c r="D42" l="1"/>
  <c r="G42" s="1"/>
  <c r="J42" s="1"/>
  <c r="B42"/>
  <c r="D43" l="1"/>
  <c r="G43" s="1"/>
  <c r="J43" s="1"/>
  <c r="B43"/>
  <c r="D44" l="1"/>
  <c r="G44" s="1"/>
  <c r="J44" s="1"/>
  <c r="B44"/>
  <c r="D45" l="1"/>
  <c r="G45" s="1"/>
  <c r="J45" s="1"/>
  <c r="B45"/>
  <c r="D46" l="1"/>
  <c r="G46" s="1"/>
  <c r="J46" s="1"/>
  <c r="B46"/>
  <c r="D47" l="1"/>
  <c r="G47" s="1"/>
  <c r="J47" s="1"/>
  <c r="B47"/>
  <c r="D48" l="1"/>
  <c r="G48" s="1"/>
  <c r="J48" s="1"/>
  <c r="B48"/>
  <c r="D49" l="1"/>
  <c r="G49" s="1"/>
  <c r="J49" s="1"/>
  <c r="B49"/>
  <c r="D50" l="1"/>
  <c r="G50" s="1"/>
  <c r="J50" s="1"/>
  <c r="B50"/>
  <c r="D51" l="1"/>
  <c r="G51" s="1"/>
  <c r="J51" s="1"/>
  <c r="B51"/>
  <c r="D52" l="1"/>
  <c r="G52" s="1"/>
  <c r="B52"/>
  <c r="B1" l="1"/>
  <c r="K5" s="1"/>
  <c r="L5" s="1"/>
  <c r="K6" l="1"/>
  <c r="L6" s="1"/>
  <c r="K7" l="1"/>
  <c r="L7" s="1"/>
  <c r="K8" l="1"/>
  <c r="L8" s="1"/>
  <c r="K9" l="1"/>
  <c r="L9" s="1"/>
  <c r="K10" l="1"/>
  <c r="L10" s="1"/>
  <c r="K11" l="1"/>
  <c r="L11" s="1"/>
  <c r="K12" l="1"/>
  <c r="L12" s="1"/>
  <c r="K13" l="1"/>
  <c r="L13" s="1"/>
  <c r="K14" l="1"/>
  <c r="L14" s="1"/>
  <c r="K15" l="1"/>
  <c r="L15" s="1"/>
  <c r="K16" l="1"/>
  <c r="L16" s="1"/>
  <c r="K17" l="1"/>
  <c r="L17" s="1"/>
  <c r="K18" l="1"/>
  <c r="L18" s="1"/>
  <c r="K19" l="1"/>
  <c r="L19" s="1"/>
  <c r="K20" l="1"/>
  <c r="L20" s="1"/>
  <c r="K21" l="1"/>
  <c r="L21" s="1"/>
  <c r="K22" l="1"/>
  <c r="L22" s="1"/>
  <c r="K23" l="1"/>
  <c r="L23" s="1"/>
  <c r="K24" l="1"/>
  <c r="L24" s="1"/>
  <c r="K25" l="1"/>
  <c r="L25" s="1"/>
  <c r="K26" l="1"/>
  <c r="L26" s="1"/>
  <c r="K27" l="1"/>
  <c r="L27" s="1"/>
  <c r="K28" l="1"/>
  <c r="L28" s="1"/>
  <c r="K29" l="1"/>
  <c r="L29" s="1"/>
  <c r="K30" l="1"/>
  <c r="L30" s="1"/>
  <c r="K31" l="1"/>
  <c r="L31" s="1"/>
  <c r="K32" l="1"/>
  <c r="L32" s="1"/>
  <c r="K33" l="1"/>
  <c r="L33" s="1"/>
  <c r="K34" l="1"/>
  <c r="L34" s="1"/>
  <c r="K35" l="1"/>
  <c r="L35" s="1"/>
  <c r="K36" l="1"/>
  <c r="L36" s="1"/>
  <c r="K37" l="1"/>
  <c r="L37" s="1"/>
  <c r="K38" l="1"/>
  <c r="L38" s="1"/>
  <c r="K39" l="1"/>
  <c r="L39" s="1"/>
  <c r="K40" l="1"/>
  <c r="L40" s="1"/>
  <c r="K41" l="1"/>
  <c r="L41" s="1"/>
  <c r="K42" l="1"/>
  <c r="L42" s="1"/>
  <c r="K43" l="1"/>
  <c r="L43" s="1"/>
  <c r="K44" l="1"/>
  <c r="L44" s="1"/>
  <c r="K45" l="1"/>
  <c r="L45" s="1"/>
  <c r="K46" l="1"/>
  <c r="L46" s="1"/>
  <c r="K47" l="1"/>
  <c r="L47" s="1"/>
  <c r="K48" l="1"/>
  <c r="L48" s="1"/>
  <c r="K49" l="1"/>
  <c r="L49" s="1"/>
  <c r="K50" l="1"/>
  <c r="L50" s="1"/>
  <c r="K51" l="1"/>
  <c r="L51" s="1"/>
  <c r="K52" l="1"/>
  <c r="L52" s="1"/>
</calcChain>
</file>

<file path=xl/sharedStrings.xml><?xml version="1.0" encoding="utf-8"?>
<sst xmlns="http://schemas.openxmlformats.org/spreadsheetml/2006/main" count="12" uniqueCount="11">
  <si>
    <t>貸款利率</t>
    <phoneticPr fontId="3" type="noConversion"/>
  </si>
  <si>
    <t>月份</t>
    <phoneticPr fontId="3" type="noConversion"/>
  </si>
  <si>
    <t>貸款餘額</t>
    <phoneticPr fontId="3" type="noConversion"/>
  </si>
  <si>
    <t>本金</t>
    <phoneticPr fontId="3" type="noConversion"/>
  </si>
  <si>
    <t>利息</t>
    <phoneticPr fontId="3" type="noConversion"/>
  </si>
  <si>
    <t>手續費</t>
    <phoneticPr fontId="3" type="noConversion"/>
  </si>
  <si>
    <t>押金</t>
    <phoneticPr fontId="3" type="noConversion"/>
  </si>
  <si>
    <t>現金流量</t>
    <phoneticPr fontId="3" type="noConversion"/>
  </si>
  <si>
    <t>月繳款</t>
    <phoneticPr fontId="3" type="noConversion"/>
  </si>
  <si>
    <t>月份</t>
    <phoneticPr fontId="3" type="noConversion"/>
  </si>
  <si>
    <t>貸款金額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</si>
</sst>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0.000%"/>
    <numFmt numFmtId="177" formatCode="#,##0_ ;[Red]\-#,##0\ "/>
  </numFmts>
  <fonts count="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color theme="0"/>
      <name val="微軟正黑體"/>
      <family val="2"/>
      <charset val="136"/>
    </font>
    <font>
      <sz val="1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2" applyNumberFormat="1" applyFont="1">
      <alignment vertical="center"/>
    </xf>
    <xf numFmtId="0" fontId="4" fillId="3" borderId="0" xfId="0" applyFont="1" applyFill="1" applyAlignment="1">
      <alignment horizontal="center" vertical="center"/>
    </xf>
    <xf numFmtId="10" fontId="5" fillId="2" borderId="0" xfId="0" applyNumberFormat="1" applyFont="1" applyFill="1">
      <alignment vertical="center"/>
    </xf>
    <xf numFmtId="0" fontId="5" fillId="0" borderId="0" xfId="0" applyFont="1">
      <alignment vertical="center"/>
    </xf>
    <xf numFmtId="10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77" fontId="5" fillId="0" borderId="0" xfId="1" applyNumberFormat="1" applyFont="1">
      <alignment vertical="center"/>
    </xf>
    <xf numFmtId="177" fontId="5" fillId="0" borderId="0" xfId="0" applyNumberFormat="1" applyFont="1">
      <alignment vertical="center"/>
    </xf>
    <xf numFmtId="10" fontId="5" fillId="0" borderId="0" xfId="2" applyNumberFormat="1" applyFont="1">
      <alignment vertical="center"/>
    </xf>
    <xf numFmtId="0" fontId="4" fillId="4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fill>
        <patternFill>
          <fgColor indexed="64"/>
        </patternFill>
      </fill>
      <alignment vertical="top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0"/>
        <name val="微軟正黑體"/>
        <scheme val="none"/>
      </font>
      <fill>
        <patternFill patternType="solid">
          <fgColor indexed="64"/>
          <bgColor theme="5"/>
        </patternFill>
      </fill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numFmt numFmtId="177" formatCode="#,##0_ ;[Red]\-#,##0\ "/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軟正黑體"/>
        <scheme val="none"/>
      </font>
      <alignment vertical="top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alignment horizontal="center" vertical="center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表格1_4" displayName="表格1_4" ref="A3:G52" totalsRowShown="0" headerRowDxfId="7" dataDxfId="6" dataCellStyle="千分位">
  <tableColumns count="7">
    <tableColumn id="1" name="月份" dataDxfId="14"/>
    <tableColumn id="2" name="貸款餘額" dataDxfId="13">
      <calculatedColumnFormula>B3-C4</calculatedColumnFormula>
    </tableColumn>
    <tableColumn id="3" name="本金" dataDxfId="12" dataCellStyle="千分位"/>
    <tableColumn id="4" name="利息" dataDxfId="11" dataCellStyle="千分位">
      <calculatedColumnFormula>B3*1%/12</calculatedColumnFormula>
    </tableColumn>
    <tableColumn id="5" name="手續費" dataDxfId="10" dataCellStyle="千分位"/>
    <tableColumn id="6" name="押金" dataDxfId="9"/>
    <tableColumn id="7" name="現金流量" dataDxfId="8">
      <calculatedColumnFormula>-[本金]-[利息]-[手續費]-[押金]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表格2_5" displayName="表格2_5" ref="I3:L52" totalsRowShown="0" headerRowDxfId="3" dataDxfId="2">
  <tableColumns count="4">
    <tableColumn id="1" name="月份" dataDxfId="5"/>
    <tableColumn id="2" name="月繳款" dataDxfId="4"/>
    <tableColumn id="3" name="利息" dataDxfId="1" dataCellStyle="千分位">
      <calculatedColumnFormula>L3*$B$1/12</calculatedColumnFormula>
    </tableColumn>
    <tableColumn id="4" name="貸款金額" dataDxfId="0" dataCellStyle="千分位">
      <calculatedColumnFormula>L3+#REF!+K4-J4</calculatedColumnFormula>
    </tableColumn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zoomScale="85" zoomScaleNormal="85" workbookViewId="0">
      <selection activeCell="F2" sqref="F2"/>
    </sheetView>
  </sheetViews>
  <sheetFormatPr defaultRowHeight="16.2"/>
  <cols>
    <col min="1" max="1" width="10.21875" style="1" bestFit="1" customWidth="1"/>
    <col min="2" max="2" width="13" bestFit="1" customWidth="1"/>
    <col min="3" max="3" width="11.77734375" bestFit="1" customWidth="1"/>
    <col min="4" max="4" width="8.77734375" bestFit="1" customWidth="1"/>
    <col min="5" max="5" width="9.88671875" bestFit="1" customWidth="1"/>
    <col min="6" max="6" width="12.6640625" bestFit="1" customWidth="1"/>
    <col min="7" max="7" width="13" customWidth="1"/>
    <col min="9" max="9" width="7.21875" style="1" customWidth="1"/>
    <col min="10" max="10" width="12.44140625" bestFit="1" customWidth="1"/>
    <col min="11" max="11" width="10.5546875" customWidth="1"/>
    <col min="12" max="12" width="12.6640625" customWidth="1"/>
  </cols>
  <sheetData>
    <row r="1" spans="1:14">
      <c r="A1" s="3" t="s">
        <v>0</v>
      </c>
      <c r="B1" s="4">
        <f>IRR(表格1_4[現金流量],1%)*12</f>
        <v>7.0989957617021801E-2</v>
      </c>
      <c r="C1" s="5"/>
      <c r="D1" s="6"/>
      <c r="E1" s="5"/>
      <c r="F1" s="5"/>
      <c r="G1" s="5"/>
    </row>
    <row r="2" spans="1:14">
      <c r="A2" s="7"/>
      <c r="B2" s="5"/>
      <c r="C2" s="5"/>
      <c r="D2" s="5"/>
      <c r="E2" s="5"/>
      <c r="F2" s="5"/>
      <c r="G2" s="5"/>
    </row>
    <row r="3" spans="1:14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I3" s="11" t="s">
        <v>9</v>
      </c>
      <c r="J3" s="11" t="s">
        <v>8</v>
      </c>
      <c r="K3" s="11" t="s">
        <v>4</v>
      </c>
      <c r="L3" s="11" t="s">
        <v>10</v>
      </c>
    </row>
    <row r="4" spans="1:14">
      <c r="A4" s="7">
        <v>0</v>
      </c>
      <c r="B4" s="8">
        <v>25000000</v>
      </c>
      <c r="C4" s="9"/>
      <c r="D4" s="9"/>
      <c r="E4" s="8">
        <f>591824+206351</f>
        <v>798175</v>
      </c>
      <c r="F4" s="8">
        <f>B4*30%</f>
        <v>7500000</v>
      </c>
      <c r="G4" s="8">
        <f>[貸款餘額]-[利息]-[手續費]-[押金]</f>
        <v>16701825</v>
      </c>
      <c r="I4" s="12">
        <v>0</v>
      </c>
      <c r="J4" s="9"/>
      <c r="K4" s="8"/>
      <c r="L4" s="8">
        <f>表格1_4[[#This Row],[現金流量]]</f>
        <v>16701825</v>
      </c>
    </row>
    <row r="5" spans="1:14">
      <c r="A5" s="7">
        <v>1</v>
      </c>
      <c r="B5" s="9">
        <f>B4-C5</f>
        <v>25000000</v>
      </c>
      <c r="C5" s="5"/>
      <c r="D5" s="8">
        <f>B4*1%/12</f>
        <v>20833.333333333332</v>
      </c>
      <c r="E5" s="5"/>
      <c r="F5" s="5"/>
      <c r="G5" s="8">
        <f>-[本金]-[利息]-[手續費]-[押金]</f>
        <v>-20833.333333333332</v>
      </c>
      <c r="I5" s="12">
        <v>1</v>
      </c>
      <c r="J5" s="9">
        <f>-表格1_4[[#This Row],[現金流量]]</f>
        <v>20833.333333333332</v>
      </c>
      <c r="K5" s="8">
        <f>L4*$B$1/12</f>
        <v>98805.154073076264</v>
      </c>
      <c r="L5" s="8">
        <f>L4+表格2_5[[#This Row],[利息]]-表格2_5[[#This Row],[月繳款]]</f>
        <v>16779796.820739742</v>
      </c>
    </row>
    <row r="6" spans="1:14">
      <c r="A6" s="7">
        <v>2</v>
      </c>
      <c r="B6" s="9">
        <f t="shared" ref="B6:B52" si="0">B5-C6</f>
        <v>25000000</v>
      </c>
      <c r="C6" s="5"/>
      <c r="D6" s="8">
        <f t="shared" ref="D6:D52" si="1">B5*1%/12</f>
        <v>20833.333333333332</v>
      </c>
      <c r="E6" s="8"/>
      <c r="F6" s="5"/>
      <c r="G6" s="8">
        <f>-[本金]-[利息]-[手續費]-[押金]</f>
        <v>-20833.333333333332</v>
      </c>
      <c r="I6" s="12">
        <v>2</v>
      </c>
      <c r="J6" s="9">
        <f>-表格1_4[[#This Row],[現金流量]]</f>
        <v>20833.333333333332</v>
      </c>
      <c r="K6" s="8">
        <f t="shared" ref="K6:K52" si="2">L5*$B$1/12</f>
        <v>99266.422093879301</v>
      </c>
      <c r="L6" s="8">
        <f>L5+表格2_5[[#This Row],[利息]]-表格2_5[[#This Row],[月繳款]]</f>
        <v>16858229.90950029</v>
      </c>
    </row>
    <row r="7" spans="1:14">
      <c r="A7" s="7">
        <v>3</v>
      </c>
      <c r="B7" s="9">
        <f t="shared" si="0"/>
        <v>23437500</v>
      </c>
      <c r="C7" s="8">
        <v>1562500</v>
      </c>
      <c r="D7" s="8">
        <f t="shared" si="1"/>
        <v>20833.333333333332</v>
      </c>
      <c r="E7" s="8"/>
      <c r="F7" s="5"/>
      <c r="G7" s="8">
        <f>-[本金]-[利息]-[手續費]-[押金]</f>
        <v>-1583333.3333333333</v>
      </c>
      <c r="I7" s="12">
        <v>3</v>
      </c>
      <c r="J7" s="9">
        <f>-表格1_4[[#This Row],[現金流量]]</f>
        <v>1583333.3333333333</v>
      </c>
      <c r="K7" s="8">
        <f t="shared" si="2"/>
        <v>99730.418897786236</v>
      </c>
      <c r="L7" s="8">
        <f>L6+表格2_5[[#This Row],[利息]]-表格2_5[[#This Row],[月繳款]]</f>
        <v>15374626.995064741</v>
      </c>
    </row>
    <row r="8" spans="1:14">
      <c r="A8" s="7">
        <v>4</v>
      </c>
      <c r="B8" s="9">
        <f t="shared" si="0"/>
        <v>23437500</v>
      </c>
      <c r="C8" s="8">
        <v>0</v>
      </c>
      <c r="D8" s="8">
        <f t="shared" si="1"/>
        <v>19531.25</v>
      </c>
      <c r="E8" s="8"/>
      <c r="F8" s="5"/>
      <c r="G8" s="8">
        <f>-[本金]-[利息]-[手續費]-[押金]</f>
        <v>-19531.25</v>
      </c>
      <c r="I8" s="12">
        <v>4</v>
      </c>
      <c r="J8" s="9">
        <f>-表格1_4[[#This Row],[現金流量]]</f>
        <v>19531.25</v>
      </c>
      <c r="K8" s="8">
        <f t="shared" si="2"/>
        <v>90953.676563097106</v>
      </c>
      <c r="L8" s="8">
        <f>L7+表格2_5[[#This Row],[利息]]-表格2_5[[#This Row],[月繳款]]</f>
        <v>15446049.421627838</v>
      </c>
    </row>
    <row r="9" spans="1:14">
      <c r="A9" s="7">
        <v>5</v>
      </c>
      <c r="B9" s="9">
        <f t="shared" si="0"/>
        <v>23437500</v>
      </c>
      <c r="C9" s="8">
        <v>0</v>
      </c>
      <c r="D9" s="8">
        <f t="shared" si="1"/>
        <v>19531.25</v>
      </c>
      <c r="E9" s="8"/>
      <c r="F9" s="5"/>
      <c r="G9" s="8">
        <f>-[本金]-[利息]-[手續費]-[押金]</f>
        <v>-19531.25</v>
      </c>
      <c r="I9" s="12">
        <v>5</v>
      </c>
      <c r="J9" s="9">
        <f>-表格1_4[[#This Row],[現金流量]]</f>
        <v>19531.25</v>
      </c>
      <c r="K9" s="8">
        <f t="shared" si="2"/>
        <v>91376.199482648692</v>
      </c>
      <c r="L9" s="8">
        <f>L8+表格2_5[[#This Row],[利息]]-表格2_5[[#This Row],[月繳款]]</f>
        <v>15517894.371110488</v>
      </c>
    </row>
    <row r="10" spans="1:14">
      <c r="A10" s="7">
        <v>6</v>
      </c>
      <c r="B10" s="9">
        <f t="shared" si="0"/>
        <v>21875000</v>
      </c>
      <c r="C10" s="8">
        <v>1562500</v>
      </c>
      <c r="D10" s="8">
        <f t="shared" si="1"/>
        <v>19531.25</v>
      </c>
      <c r="E10" s="8"/>
      <c r="F10" s="5"/>
      <c r="G10" s="8">
        <f>-[本金]-[利息]-[手續費]-[押金]</f>
        <v>-1582031.25</v>
      </c>
      <c r="I10" s="12">
        <v>6</v>
      </c>
      <c r="J10" s="9">
        <f>-表格1_4[[#This Row],[現金流量]]</f>
        <v>1582031.25</v>
      </c>
      <c r="K10" s="8">
        <f t="shared" si="2"/>
        <v>91801.221975879555</v>
      </c>
      <c r="L10" s="8">
        <f>L9+表格2_5[[#This Row],[利息]]-表格2_5[[#This Row],[月繳款]]</f>
        <v>14027664.343086367</v>
      </c>
    </row>
    <row r="11" spans="1:14">
      <c r="A11" s="7">
        <v>7</v>
      </c>
      <c r="B11" s="9">
        <f t="shared" si="0"/>
        <v>21875000</v>
      </c>
      <c r="C11" s="8">
        <v>0</v>
      </c>
      <c r="D11" s="8">
        <f t="shared" si="1"/>
        <v>18229.166666666668</v>
      </c>
      <c r="E11" s="8"/>
      <c r="F11" s="5"/>
      <c r="G11" s="8">
        <f>-[本金]-[利息]-[手續費]-[押金]</f>
        <v>-18229.166666666668</v>
      </c>
      <c r="I11" s="12">
        <v>7</v>
      </c>
      <c r="J11" s="9">
        <f>-表格1_4[[#This Row],[現金流量]]</f>
        <v>18229.166666666668</v>
      </c>
      <c r="K11" s="8">
        <f t="shared" si="2"/>
        <v>82985.274765125767</v>
      </c>
      <c r="L11" s="8">
        <f>L10+表格2_5[[#This Row],[利息]]-表格2_5[[#This Row],[月繳款]]</f>
        <v>14092420.451184828</v>
      </c>
    </row>
    <row r="12" spans="1:14">
      <c r="A12" s="7">
        <v>8</v>
      </c>
      <c r="B12" s="9">
        <f t="shared" si="0"/>
        <v>21875000</v>
      </c>
      <c r="C12" s="8">
        <v>0</v>
      </c>
      <c r="D12" s="8">
        <f t="shared" si="1"/>
        <v>18229.166666666668</v>
      </c>
      <c r="E12" s="8"/>
      <c r="F12" s="5"/>
      <c r="G12" s="8">
        <f>-[本金]-[利息]-[手續費]-[押金]</f>
        <v>-18229.166666666668</v>
      </c>
      <c r="I12" s="12">
        <v>8</v>
      </c>
      <c r="J12" s="9">
        <f>-表格1_4[[#This Row],[現金流量]]</f>
        <v>18229.166666666668</v>
      </c>
      <c r="K12" s="8">
        <f t="shared" si="2"/>
        <v>83368.360879238506</v>
      </c>
      <c r="L12" s="8">
        <f>L11+表格2_5[[#This Row],[利息]]-表格2_5[[#This Row],[月繳款]]</f>
        <v>14157559.6453974</v>
      </c>
    </row>
    <row r="13" spans="1:14">
      <c r="A13" s="7">
        <v>9</v>
      </c>
      <c r="B13" s="9">
        <f t="shared" si="0"/>
        <v>20312500</v>
      </c>
      <c r="C13" s="8">
        <v>1562500</v>
      </c>
      <c r="D13" s="8">
        <f t="shared" si="1"/>
        <v>18229.166666666668</v>
      </c>
      <c r="E13" s="8"/>
      <c r="F13" s="5"/>
      <c r="G13" s="8">
        <f>-[本金]-[利息]-[手續費]-[押金]</f>
        <v>-1580729.1666666667</v>
      </c>
      <c r="I13" s="12">
        <v>9</v>
      </c>
      <c r="J13" s="9">
        <f>-表格1_4[[#This Row],[現金流量]]</f>
        <v>1580729.1666666667</v>
      </c>
      <c r="K13" s="8">
        <f t="shared" si="2"/>
        <v>83753.713265601647</v>
      </c>
      <c r="L13" s="8">
        <f>L12+表格2_5[[#This Row],[利息]]-表格2_5[[#This Row],[月繳款]]</f>
        <v>12660584.191996336</v>
      </c>
    </row>
    <row r="14" spans="1:14">
      <c r="A14" s="7">
        <v>10</v>
      </c>
      <c r="B14" s="9">
        <f t="shared" si="0"/>
        <v>20312500</v>
      </c>
      <c r="C14" s="8">
        <v>0</v>
      </c>
      <c r="D14" s="8">
        <f t="shared" si="1"/>
        <v>16927.083333333332</v>
      </c>
      <c r="E14" s="8"/>
      <c r="F14" s="5"/>
      <c r="G14" s="8">
        <f>-[本金]-[利息]-[手續費]-[押金]</f>
        <v>-16927.083333333332</v>
      </c>
      <c r="I14" s="12">
        <v>10</v>
      </c>
      <c r="J14" s="9">
        <f>-表格1_4[[#This Row],[現金流量]]</f>
        <v>16927.083333333332</v>
      </c>
      <c r="K14" s="8">
        <f t="shared" si="2"/>
        <v>74897.861266379667</v>
      </c>
      <c r="L14" s="8">
        <f>L13+表格2_5[[#This Row],[利息]]-表格2_5[[#This Row],[月繳款]]</f>
        <v>12718554.969929382</v>
      </c>
    </row>
    <row r="15" spans="1:14">
      <c r="A15" s="7">
        <v>11</v>
      </c>
      <c r="B15" s="9">
        <f t="shared" si="0"/>
        <v>20312500</v>
      </c>
      <c r="C15" s="8">
        <v>0</v>
      </c>
      <c r="D15" s="8">
        <f t="shared" si="1"/>
        <v>16927.083333333332</v>
      </c>
      <c r="E15" s="8"/>
      <c r="F15" s="5"/>
      <c r="G15" s="8">
        <f>-[本金]-[利息]-[手續費]-[押金]</f>
        <v>-16927.083333333332</v>
      </c>
      <c r="I15" s="12">
        <v>11</v>
      </c>
      <c r="J15" s="9">
        <f>-表格1_4[[#This Row],[現金流量]]</f>
        <v>16927.083333333332</v>
      </c>
      <c r="K15" s="8">
        <f t="shared" si="2"/>
        <v>75240.806522087398</v>
      </c>
      <c r="L15" s="8">
        <f>L14+表格2_5[[#This Row],[利息]]-表格2_5[[#This Row],[月繳款]]</f>
        <v>12776868.693118136</v>
      </c>
    </row>
    <row r="16" spans="1:14">
      <c r="A16" s="7">
        <v>12</v>
      </c>
      <c r="B16" s="9">
        <f t="shared" si="0"/>
        <v>18750000</v>
      </c>
      <c r="C16" s="8">
        <v>1562500</v>
      </c>
      <c r="D16" s="8">
        <f t="shared" si="1"/>
        <v>16927.083333333332</v>
      </c>
      <c r="E16" s="8">
        <v>145618</v>
      </c>
      <c r="F16" s="10"/>
      <c r="G16" s="8">
        <f>-[本金]-[利息]-[手續費]-[押金]</f>
        <v>-1725045.0833333333</v>
      </c>
      <c r="I16" s="12">
        <v>12</v>
      </c>
      <c r="J16" s="9">
        <f>-表格1_4[[#This Row],[現金流量]]</f>
        <v>1725045.0833333333</v>
      </c>
      <c r="K16" s="8">
        <f t="shared" si="2"/>
        <v>75585.780583559099</v>
      </c>
      <c r="L16" s="8">
        <f>L15+表格2_5[[#This Row],[利息]]-表格2_5[[#This Row],[月繳款]]</f>
        <v>11127409.390368361</v>
      </c>
      <c r="N16" s="2"/>
    </row>
    <row r="17" spans="1:12">
      <c r="A17" s="7">
        <v>13</v>
      </c>
      <c r="B17" s="9">
        <f t="shared" si="0"/>
        <v>18750000</v>
      </c>
      <c r="C17" s="8">
        <v>0</v>
      </c>
      <c r="D17" s="8">
        <f t="shared" si="1"/>
        <v>15625</v>
      </c>
      <c r="E17" s="5"/>
      <c r="F17" s="5"/>
      <c r="G17" s="8">
        <f>-[本金]-[利息]-[手續費]-[押金]</f>
        <v>-15625</v>
      </c>
      <c r="I17" s="12">
        <v>13</v>
      </c>
      <c r="J17" s="9">
        <f>-表格1_4[[#This Row],[現金流量]]</f>
        <v>15625</v>
      </c>
      <c r="K17" s="8">
        <f t="shared" si="2"/>
        <v>65827.86008412503</v>
      </c>
      <c r="L17" s="8">
        <f>L16+表格2_5[[#This Row],[利息]]-表格2_5[[#This Row],[月繳款]]</f>
        <v>11177612.250452487</v>
      </c>
    </row>
    <row r="18" spans="1:12">
      <c r="A18" s="7">
        <v>14</v>
      </c>
      <c r="B18" s="9">
        <f t="shared" si="0"/>
        <v>18750000</v>
      </c>
      <c r="C18" s="8">
        <v>0</v>
      </c>
      <c r="D18" s="8">
        <f t="shared" si="1"/>
        <v>15625</v>
      </c>
      <c r="E18" s="8"/>
      <c r="F18" s="5"/>
      <c r="G18" s="8">
        <f>-[本金]-[利息]-[手續費]-[押金]</f>
        <v>-15625</v>
      </c>
      <c r="I18" s="12">
        <v>14</v>
      </c>
      <c r="J18" s="9">
        <f>-表格1_4[[#This Row],[現金流量]]</f>
        <v>15625</v>
      </c>
      <c r="K18" s="8">
        <f t="shared" si="2"/>
        <v>66124.851659927139</v>
      </c>
      <c r="L18" s="8">
        <f>L17+表格2_5[[#This Row],[利息]]-表格2_5[[#This Row],[月繳款]]</f>
        <v>11228112.102112414</v>
      </c>
    </row>
    <row r="19" spans="1:12">
      <c r="A19" s="7">
        <v>15</v>
      </c>
      <c r="B19" s="9">
        <f t="shared" si="0"/>
        <v>17187500</v>
      </c>
      <c r="C19" s="8">
        <v>1562500</v>
      </c>
      <c r="D19" s="8">
        <f t="shared" si="1"/>
        <v>15625</v>
      </c>
      <c r="E19" s="8"/>
      <c r="F19" s="5"/>
      <c r="G19" s="8">
        <f>-[本金]-[利息]-[手續費]-[押金]</f>
        <v>-1578125</v>
      </c>
      <c r="I19" s="12">
        <v>15</v>
      </c>
      <c r="J19" s="9">
        <f>-表格1_4[[#This Row],[現金流量]]</f>
        <v>1578125</v>
      </c>
      <c r="K19" s="8">
        <f t="shared" si="2"/>
        <v>66423.600187344156</v>
      </c>
      <c r="L19" s="8">
        <f>L18+表格2_5[[#This Row],[利息]]-表格2_5[[#This Row],[月繳款]]</f>
        <v>9716410.7022997588</v>
      </c>
    </row>
    <row r="20" spans="1:12">
      <c r="A20" s="7">
        <v>16</v>
      </c>
      <c r="B20" s="9">
        <f t="shared" si="0"/>
        <v>17187500</v>
      </c>
      <c r="C20" s="8">
        <v>0</v>
      </c>
      <c r="D20" s="8">
        <f t="shared" si="1"/>
        <v>14322.916666666666</v>
      </c>
      <c r="E20" s="8"/>
      <c r="F20" s="5"/>
      <c r="G20" s="8">
        <f>-[本金]-[利息]-[手續費]-[押金]</f>
        <v>-14322.916666666666</v>
      </c>
      <c r="I20" s="12">
        <v>16</v>
      </c>
      <c r="J20" s="9">
        <f>-表格1_4[[#This Row],[現金流量]]</f>
        <v>14322.916666666666</v>
      </c>
      <c r="K20" s="8">
        <f t="shared" si="2"/>
        <v>57480.631995486408</v>
      </c>
      <c r="L20" s="8">
        <f>L19+表格2_5[[#This Row],[利息]]-表格2_5[[#This Row],[月繳款]]</f>
        <v>9759568.4176285788</v>
      </c>
    </row>
    <row r="21" spans="1:12">
      <c r="A21" s="7">
        <v>17</v>
      </c>
      <c r="B21" s="9">
        <f t="shared" si="0"/>
        <v>17187500</v>
      </c>
      <c r="C21" s="8">
        <v>0</v>
      </c>
      <c r="D21" s="8">
        <f t="shared" si="1"/>
        <v>14322.916666666666</v>
      </c>
      <c r="E21" s="8"/>
      <c r="F21" s="5"/>
      <c r="G21" s="8">
        <f>-[本金]-[利息]-[手續費]-[押金]</f>
        <v>-14322.916666666666</v>
      </c>
      <c r="I21" s="12">
        <v>17</v>
      </c>
      <c r="J21" s="9">
        <f>-表格1_4[[#This Row],[現金流量]]</f>
        <v>14322.916666666666</v>
      </c>
      <c r="K21" s="8">
        <f t="shared" si="2"/>
        <v>57735.945693989779</v>
      </c>
      <c r="L21" s="8">
        <f>L20+表格2_5[[#This Row],[利息]]-表格2_5[[#This Row],[月繳款]]</f>
        <v>9802981.446655903</v>
      </c>
    </row>
    <row r="22" spans="1:12">
      <c r="A22" s="7">
        <v>18</v>
      </c>
      <c r="B22" s="9">
        <f t="shared" si="0"/>
        <v>15625000</v>
      </c>
      <c r="C22" s="8">
        <v>1562500</v>
      </c>
      <c r="D22" s="8">
        <f t="shared" si="1"/>
        <v>14322.916666666666</v>
      </c>
      <c r="E22" s="8"/>
      <c r="F22" s="5"/>
      <c r="G22" s="8">
        <f>-[本金]-[利息]-[手續費]-[押金]</f>
        <v>-1576822.9166666667</v>
      </c>
      <c r="I22" s="12">
        <v>18</v>
      </c>
      <c r="J22" s="9">
        <f>-表格1_4[[#This Row],[現金流量]]</f>
        <v>1576822.9166666667</v>
      </c>
      <c r="K22" s="8">
        <f t="shared" si="2"/>
        <v>57992.769784879463</v>
      </c>
      <c r="L22" s="8">
        <f>L21+表格2_5[[#This Row],[利息]]-表格2_5[[#This Row],[月繳款]]</f>
        <v>8284151.299774115</v>
      </c>
    </row>
    <row r="23" spans="1:12">
      <c r="A23" s="7">
        <v>19</v>
      </c>
      <c r="B23" s="9">
        <f t="shared" si="0"/>
        <v>15625000</v>
      </c>
      <c r="C23" s="8">
        <v>0</v>
      </c>
      <c r="D23" s="8">
        <f t="shared" si="1"/>
        <v>13020.833333333334</v>
      </c>
      <c r="E23" s="8"/>
      <c r="F23" s="5"/>
      <c r="G23" s="8">
        <f>-[本金]-[利息]-[手續費]-[押金]</f>
        <v>-13020.833333333334</v>
      </c>
      <c r="I23" s="12">
        <v>19</v>
      </c>
      <c r="J23" s="9">
        <f>-表格1_4[[#This Row],[現金流量]]</f>
        <v>13020.833333333334</v>
      </c>
      <c r="K23" s="8">
        <f t="shared" si="2"/>
        <v>49007.629138663375</v>
      </c>
      <c r="L23" s="8">
        <f>L22+表格2_5[[#This Row],[利息]]-表格2_5[[#This Row],[月繳款]]</f>
        <v>8320138.0955794454</v>
      </c>
    </row>
    <row r="24" spans="1:12">
      <c r="A24" s="7">
        <v>20</v>
      </c>
      <c r="B24" s="9">
        <f t="shared" si="0"/>
        <v>15625000</v>
      </c>
      <c r="C24" s="8">
        <v>0</v>
      </c>
      <c r="D24" s="8">
        <f t="shared" si="1"/>
        <v>13020.833333333334</v>
      </c>
      <c r="E24" s="8"/>
      <c r="F24" s="5"/>
      <c r="G24" s="8">
        <f>-[本金]-[利息]-[手續費]-[押金]</f>
        <v>-13020.833333333334</v>
      </c>
      <c r="I24" s="12">
        <v>20</v>
      </c>
      <c r="J24" s="9">
        <f>-表格1_4[[#This Row],[現金流量]]</f>
        <v>13020.833333333334</v>
      </c>
      <c r="K24" s="8">
        <f t="shared" si="2"/>
        <v>49220.520897746108</v>
      </c>
      <c r="L24" s="8">
        <f>L23+表格2_5[[#This Row],[利息]]-表格2_5[[#This Row],[月繳款]]</f>
        <v>8356337.7831438584</v>
      </c>
    </row>
    <row r="25" spans="1:12">
      <c r="A25" s="7">
        <v>21</v>
      </c>
      <c r="B25" s="9">
        <f t="shared" si="0"/>
        <v>14062500</v>
      </c>
      <c r="C25" s="8">
        <v>1562500</v>
      </c>
      <c r="D25" s="8">
        <f t="shared" si="1"/>
        <v>13020.833333333334</v>
      </c>
      <c r="E25" s="8"/>
      <c r="F25" s="5"/>
      <c r="G25" s="8">
        <f>-[本金]-[利息]-[手續費]-[押金]</f>
        <v>-1575520.8333333333</v>
      </c>
      <c r="I25" s="12">
        <v>21</v>
      </c>
      <c r="J25" s="9">
        <f>-表格1_4[[#This Row],[現金流量]]</f>
        <v>1575520.8333333333</v>
      </c>
      <c r="K25" s="8">
        <f t="shared" si="2"/>
        <v>49434.672088241699</v>
      </c>
      <c r="L25" s="8">
        <f>L24+表格2_5[[#This Row],[利息]]-表格2_5[[#This Row],[月繳款]]</f>
        <v>6830251.6218987675</v>
      </c>
    </row>
    <row r="26" spans="1:12">
      <c r="A26" s="7">
        <v>22</v>
      </c>
      <c r="B26" s="9">
        <f t="shared" si="0"/>
        <v>14062500</v>
      </c>
      <c r="C26" s="8">
        <v>0</v>
      </c>
      <c r="D26" s="8">
        <f t="shared" si="1"/>
        <v>11718.75</v>
      </c>
      <c r="E26" s="8"/>
      <c r="F26" s="5"/>
      <c r="G26" s="8">
        <f>-[本金]-[利息]-[手續費]-[押金]</f>
        <v>-11718.75</v>
      </c>
      <c r="I26" s="12">
        <v>22</v>
      </c>
      <c r="J26" s="9">
        <f>-表格1_4[[#This Row],[現金流量]]</f>
        <v>11718.75</v>
      </c>
      <c r="K26" s="8">
        <f t="shared" si="2"/>
        <v>40406.606096015661</v>
      </c>
      <c r="L26" s="8">
        <f>L25+表格2_5[[#This Row],[利息]]-表格2_5[[#This Row],[月繳款]]</f>
        <v>6858939.4779947829</v>
      </c>
    </row>
    <row r="27" spans="1:12">
      <c r="A27" s="7">
        <v>23</v>
      </c>
      <c r="B27" s="9">
        <f t="shared" si="0"/>
        <v>14062500</v>
      </c>
      <c r="C27" s="8">
        <v>0</v>
      </c>
      <c r="D27" s="8">
        <f t="shared" si="1"/>
        <v>11718.75</v>
      </c>
      <c r="E27" s="8"/>
      <c r="F27" s="5"/>
      <c r="G27" s="8">
        <f>-[本金]-[利息]-[手續費]-[押金]</f>
        <v>-11718.75</v>
      </c>
      <c r="I27" s="12">
        <v>23</v>
      </c>
      <c r="J27" s="9">
        <f>-表格1_4[[#This Row],[現金流量]]</f>
        <v>11718.75</v>
      </c>
      <c r="K27" s="8">
        <f t="shared" si="2"/>
        <v>40576.318570047275</v>
      </c>
      <c r="L27" s="8">
        <f>L26+表格2_5[[#This Row],[利息]]-表格2_5[[#This Row],[月繳款]]</f>
        <v>6887797.0465648305</v>
      </c>
    </row>
    <row r="28" spans="1:12">
      <c r="A28" s="7">
        <v>24</v>
      </c>
      <c r="B28" s="9">
        <f t="shared" si="0"/>
        <v>12500000</v>
      </c>
      <c r="C28" s="8">
        <v>1562500</v>
      </c>
      <c r="D28" s="8">
        <f t="shared" si="1"/>
        <v>11718.75</v>
      </c>
      <c r="E28" s="8">
        <v>84131</v>
      </c>
      <c r="F28" s="10"/>
      <c r="G28" s="8">
        <f>-[本金]-[利息]-[手續費]-[押金]</f>
        <v>-1658349.75</v>
      </c>
      <c r="I28" s="12">
        <v>24</v>
      </c>
      <c r="J28" s="9">
        <f>-表格1_4[[#This Row],[現金流量]]</f>
        <v>1658349.75</v>
      </c>
      <c r="K28" s="8">
        <f t="shared" si="2"/>
        <v>40747.035034190434</v>
      </c>
      <c r="L28" s="8">
        <f>L27+表格2_5[[#This Row],[利息]]-表格2_5[[#This Row],[月繳款]]</f>
        <v>5270194.3315990213</v>
      </c>
    </row>
    <row r="29" spans="1:12">
      <c r="A29" s="7">
        <v>25</v>
      </c>
      <c r="B29" s="9">
        <f t="shared" si="0"/>
        <v>12500000</v>
      </c>
      <c r="C29" s="8">
        <v>0</v>
      </c>
      <c r="D29" s="8">
        <f t="shared" si="1"/>
        <v>10416.666666666666</v>
      </c>
      <c r="E29" s="8"/>
      <c r="F29" s="10"/>
      <c r="G29" s="8">
        <f>-[本金]-[利息]-[手續費]-[押金]</f>
        <v>-10416.666666666666</v>
      </c>
      <c r="I29" s="12">
        <v>25</v>
      </c>
      <c r="J29" s="9">
        <f>-表格1_4[[#This Row],[現金流量]]</f>
        <v>10416.666666666666</v>
      </c>
      <c r="K29" s="8">
        <f t="shared" si="2"/>
        <v>31177.572686140255</v>
      </c>
      <c r="L29" s="8">
        <f>L28+表格2_5[[#This Row],[利息]]-表格2_5[[#This Row],[月繳款]]</f>
        <v>5290955.2376184948</v>
      </c>
    </row>
    <row r="30" spans="1:12">
      <c r="A30" s="7">
        <v>26</v>
      </c>
      <c r="B30" s="9">
        <f t="shared" si="0"/>
        <v>12500000</v>
      </c>
      <c r="C30" s="8">
        <v>0</v>
      </c>
      <c r="D30" s="8">
        <f t="shared" si="1"/>
        <v>10416.666666666666</v>
      </c>
      <c r="E30" s="8"/>
      <c r="F30" s="5"/>
      <c r="G30" s="8">
        <f>-[本金]-[利息]-[手續費]-[押金]</f>
        <v>-10416.666666666666</v>
      </c>
      <c r="I30" s="12">
        <v>26</v>
      </c>
      <c r="J30" s="9">
        <f>-表格1_4[[#This Row],[現金流量]]</f>
        <v>10416.666666666666</v>
      </c>
      <c r="K30" s="8">
        <f t="shared" si="2"/>
        <v>31300.390672674705</v>
      </c>
      <c r="L30" s="8">
        <f>L29+表格2_5[[#This Row],[利息]]-表格2_5[[#This Row],[月繳款]]</f>
        <v>5311838.9616245022</v>
      </c>
    </row>
    <row r="31" spans="1:12">
      <c r="A31" s="7">
        <v>27</v>
      </c>
      <c r="B31" s="9">
        <f t="shared" si="0"/>
        <v>10937500</v>
      </c>
      <c r="C31" s="8">
        <v>1562500</v>
      </c>
      <c r="D31" s="8">
        <f t="shared" si="1"/>
        <v>10416.666666666666</v>
      </c>
      <c r="E31" s="8"/>
      <c r="F31" s="5"/>
      <c r="G31" s="8">
        <f>-[本金]-[利息]-[手續費]-[押金]</f>
        <v>-1572916.6666666667</v>
      </c>
      <c r="I31" s="12">
        <v>27</v>
      </c>
      <c r="J31" s="9">
        <f>-表格1_4[[#This Row],[現金流量]]</f>
        <v>1572916.6666666667</v>
      </c>
      <c r="K31" s="8">
        <f t="shared" si="2"/>
        <v>31423.935229514042</v>
      </c>
      <c r="L31" s="8">
        <f>L30+表格2_5[[#This Row],[利息]]-表格2_5[[#This Row],[月繳款]]</f>
        <v>3770346.230187349</v>
      </c>
    </row>
    <row r="32" spans="1:12">
      <c r="A32" s="7">
        <v>28</v>
      </c>
      <c r="B32" s="9">
        <f t="shared" si="0"/>
        <v>10937500</v>
      </c>
      <c r="C32" s="8">
        <v>0</v>
      </c>
      <c r="D32" s="8">
        <f t="shared" si="1"/>
        <v>9114.5833333333339</v>
      </c>
      <c r="E32" s="8"/>
      <c r="F32" s="5"/>
      <c r="G32" s="8">
        <f>-[本金]-[利息]-[手續費]-[押金]</f>
        <v>-9114.5833333333339</v>
      </c>
      <c r="I32" s="12">
        <v>28</v>
      </c>
      <c r="J32" s="9">
        <f>-表格1_4[[#This Row],[現金流量]]</f>
        <v>9114.5833333333339</v>
      </c>
      <c r="K32" s="8">
        <f t="shared" si="2"/>
        <v>22304.726590208153</v>
      </c>
      <c r="L32" s="8">
        <f>L31+表格2_5[[#This Row],[利息]]-表格2_5[[#This Row],[月繳款]]</f>
        <v>3783536.3734442238</v>
      </c>
    </row>
    <row r="33" spans="1:12">
      <c r="A33" s="7">
        <v>29</v>
      </c>
      <c r="B33" s="9">
        <f t="shared" si="0"/>
        <v>10937500</v>
      </c>
      <c r="C33" s="8">
        <v>0</v>
      </c>
      <c r="D33" s="8">
        <f t="shared" si="1"/>
        <v>9114.5833333333339</v>
      </c>
      <c r="E33" s="8"/>
      <c r="F33" s="5"/>
      <c r="G33" s="8">
        <f>-[本金]-[利息]-[手續費]-[押金]</f>
        <v>-9114.5833333333339</v>
      </c>
      <c r="I33" s="12">
        <v>29</v>
      </c>
      <c r="J33" s="9">
        <f>-表格1_4[[#This Row],[現金流量]]</f>
        <v>9114.5833333333339</v>
      </c>
      <c r="K33" s="8">
        <f t="shared" si="2"/>
        <v>22382.757232772154</v>
      </c>
      <c r="L33" s="8">
        <f>L32+表格2_5[[#This Row],[利息]]-表格2_5[[#This Row],[月繳款]]</f>
        <v>3796804.5473436625</v>
      </c>
    </row>
    <row r="34" spans="1:12">
      <c r="A34" s="7">
        <v>30</v>
      </c>
      <c r="B34" s="9">
        <f t="shared" si="0"/>
        <v>9375000</v>
      </c>
      <c r="C34" s="8">
        <v>1562500</v>
      </c>
      <c r="D34" s="8">
        <f t="shared" si="1"/>
        <v>9114.5833333333339</v>
      </c>
      <c r="E34" s="8"/>
      <c r="F34" s="5"/>
      <c r="G34" s="8">
        <f>-[本金]-[利息]-[手續費]-[押金]</f>
        <v>-1571614.5833333333</v>
      </c>
      <c r="I34" s="12">
        <v>30</v>
      </c>
      <c r="J34" s="9">
        <f>-表格1_4[[#This Row],[現金流量]]</f>
        <v>1571614.5833333333</v>
      </c>
      <c r="K34" s="8">
        <f t="shared" si="2"/>
        <v>22461.249491336854</v>
      </c>
      <c r="L34" s="8">
        <f>L33+表格2_5[[#This Row],[利息]]-表格2_5[[#This Row],[月繳款]]</f>
        <v>2247651.2135016657</v>
      </c>
    </row>
    <row r="35" spans="1:12">
      <c r="A35" s="7">
        <v>31</v>
      </c>
      <c r="B35" s="9">
        <f t="shared" si="0"/>
        <v>9375000</v>
      </c>
      <c r="C35" s="8">
        <v>0</v>
      </c>
      <c r="D35" s="8">
        <f t="shared" si="1"/>
        <v>7812.5</v>
      </c>
      <c r="E35" s="8"/>
      <c r="F35" s="5"/>
      <c r="G35" s="8">
        <f>-[本金]-[利息]-[手續費]-[押金]</f>
        <v>-7812.5</v>
      </c>
      <c r="I35" s="12">
        <v>31</v>
      </c>
      <c r="J35" s="9">
        <f>-表格1_4[[#This Row],[現金流量]]</f>
        <v>7812.5</v>
      </c>
      <c r="K35" s="8">
        <f t="shared" si="2"/>
        <v>13296.722032027574</v>
      </c>
      <c r="L35" s="8">
        <f>L34+表格2_5[[#This Row],[利息]]-表格2_5[[#This Row],[月繳款]]</f>
        <v>2253135.4355336935</v>
      </c>
    </row>
    <row r="36" spans="1:12">
      <c r="A36" s="7">
        <v>32</v>
      </c>
      <c r="B36" s="9">
        <f t="shared" si="0"/>
        <v>9375000</v>
      </c>
      <c r="C36" s="8">
        <v>0</v>
      </c>
      <c r="D36" s="8">
        <f t="shared" si="1"/>
        <v>7812.5</v>
      </c>
      <c r="E36" s="8"/>
      <c r="F36" s="5"/>
      <c r="G36" s="8">
        <f>-[本金]-[利息]-[手續費]-[押金]</f>
        <v>-7812.5</v>
      </c>
      <c r="I36" s="12">
        <v>32</v>
      </c>
      <c r="J36" s="9">
        <f>-表格1_4[[#This Row],[現金流量]]</f>
        <v>7812.5</v>
      </c>
      <c r="K36" s="8">
        <f t="shared" si="2"/>
        <v>13329.16575616224</v>
      </c>
      <c r="L36" s="8">
        <f>L35+表格2_5[[#This Row],[利息]]-表格2_5[[#This Row],[月繳款]]</f>
        <v>2258652.1012898558</v>
      </c>
    </row>
    <row r="37" spans="1:12">
      <c r="A37" s="7">
        <v>33</v>
      </c>
      <c r="B37" s="9">
        <f t="shared" si="0"/>
        <v>7812500</v>
      </c>
      <c r="C37" s="8">
        <v>1562500</v>
      </c>
      <c r="D37" s="8">
        <f t="shared" si="1"/>
        <v>7812.5</v>
      </c>
      <c r="E37" s="8"/>
      <c r="F37" s="5"/>
      <c r="G37" s="8">
        <f>-[本金]-[利息]-[手續費]-[押金]</f>
        <v>-1570312.5</v>
      </c>
      <c r="I37" s="12">
        <v>33</v>
      </c>
      <c r="J37" s="9">
        <f>-表格1_4[[#This Row],[現金流量]]</f>
        <v>1570312.5</v>
      </c>
      <c r="K37" s="8">
        <f t="shared" si="2"/>
        <v>13361.801411847007</v>
      </c>
      <c r="L37" s="8">
        <f>L36+表格2_5[[#This Row],[利息]]-表格2_5[[#This Row],[月繳款]]</f>
        <v>701701.4027017029</v>
      </c>
    </row>
    <row r="38" spans="1:12">
      <c r="A38" s="7">
        <v>34</v>
      </c>
      <c r="B38" s="9">
        <f t="shared" si="0"/>
        <v>7812500</v>
      </c>
      <c r="C38" s="8">
        <v>0</v>
      </c>
      <c r="D38" s="8">
        <f t="shared" si="1"/>
        <v>6510.416666666667</v>
      </c>
      <c r="E38" s="8"/>
      <c r="F38" s="5"/>
      <c r="G38" s="8">
        <f>-[本金]-[利息]-[手續費]-[押金]</f>
        <v>-6510.416666666667</v>
      </c>
      <c r="I38" s="12">
        <v>34</v>
      </c>
      <c r="J38" s="9">
        <f>-表格1_4[[#This Row],[現金流量]]</f>
        <v>6510.416666666667</v>
      </c>
      <c r="K38" s="8">
        <f t="shared" si="2"/>
        <v>4151.1460697998864</v>
      </c>
      <c r="L38" s="8">
        <f>L37+表格2_5[[#This Row],[利息]]-表格2_5[[#This Row],[月繳款]]</f>
        <v>699342.13210483617</v>
      </c>
    </row>
    <row r="39" spans="1:12">
      <c r="A39" s="7">
        <v>35</v>
      </c>
      <c r="B39" s="9">
        <f t="shared" si="0"/>
        <v>7812500</v>
      </c>
      <c r="C39" s="8">
        <v>0</v>
      </c>
      <c r="D39" s="8">
        <f t="shared" si="1"/>
        <v>6510.416666666667</v>
      </c>
      <c r="E39" s="8"/>
      <c r="F39" s="5"/>
      <c r="G39" s="8">
        <f>-[本金]-[利息]-[手續費]-[押金]</f>
        <v>-6510.416666666667</v>
      </c>
      <c r="I39" s="12">
        <v>35</v>
      </c>
      <c r="J39" s="9">
        <f>-表格1_4[[#This Row],[現金流量]]</f>
        <v>6510.416666666667</v>
      </c>
      <c r="K39" s="8">
        <f t="shared" si="2"/>
        <v>4137.1890264933318</v>
      </c>
      <c r="L39" s="8">
        <f>L38+表格2_5[[#This Row],[利息]]-表格2_5[[#This Row],[月繳款]]</f>
        <v>696968.90446466289</v>
      </c>
    </row>
    <row r="40" spans="1:12">
      <c r="A40" s="7">
        <v>36</v>
      </c>
      <c r="B40" s="9">
        <f t="shared" si="0"/>
        <v>6250000</v>
      </c>
      <c r="C40" s="8">
        <v>1562500</v>
      </c>
      <c r="D40" s="8">
        <f t="shared" si="1"/>
        <v>6510.416666666667</v>
      </c>
      <c r="E40" s="8">
        <v>25763</v>
      </c>
      <c r="F40" s="5"/>
      <c r="G40" s="8">
        <f>-[本金]-[利息]-[手續費]-[押金]</f>
        <v>-1594773.4166666667</v>
      </c>
      <c r="I40" s="12">
        <v>36</v>
      </c>
      <c r="J40" s="9">
        <f>-表格1_4[[#This Row],[現金流量]]</f>
        <v>1594773.4166666667</v>
      </c>
      <c r="K40" s="8">
        <f t="shared" si="2"/>
        <v>4123.1494156940444</v>
      </c>
      <c r="L40" s="8">
        <f>L39+表格2_5[[#This Row],[利息]]-表格2_5[[#This Row],[月繳款]]</f>
        <v>-893681.36278630979</v>
      </c>
    </row>
    <row r="41" spans="1:12">
      <c r="A41" s="7">
        <v>37</v>
      </c>
      <c r="B41" s="9">
        <f t="shared" si="0"/>
        <v>6250000</v>
      </c>
      <c r="C41" s="8">
        <v>0</v>
      </c>
      <c r="D41" s="8">
        <f t="shared" si="1"/>
        <v>5208.333333333333</v>
      </c>
      <c r="E41" s="8"/>
      <c r="F41" s="10"/>
      <c r="G41" s="8">
        <f>-[本金]-[利息]-[手續費]-[押金]</f>
        <v>-5208.333333333333</v>
      </c>
      <c r="I41" s="12">
        <v>37</v>
      </c>
      <c r="J41" s="9">
        <f>-表格1_4[[#This Row],[現金流量]]</f>
        <v>5208.333333333333</v>
      </c>
      <c r="K41" s="8">
        <f t="shared" si="2"/>
        <v>-5286.8668389435343</v>
      </c>
      <c r="L41" s="8">
        <f>L40+表格2_5[[#This Row],[利息]]-表格2_5[[#This Row],[月繳款]]</f>
        <v>-904176.56295858673</v>
      </c>
    </row>
    <row r="42" spans="1:12">
      <c r="A42" s="7">
        <v>38</v>
      </c>
      <c r="B42" s="9">
        <f t="shared" si="0"/>
        <v>6250000</v>
      </c>
      <c r="C42" s="8">
        <v>0</v>
      </c>
      <c r="D42" s="8">
        <f t="shared" si="1"/>
        <v>5208.333333333333</v>
      </c>
      <c r="E42" s="8"/>
      <c r="F42" s="5"/>
      <c r="G42" s="8">
        <f>-[本金]-[利息]-[手續費]-[押金]</f>
        <v>-5208.333333333333</v>
      </c>
      <c r="I42" s="12">
        <v>38</v>
      </c>
      <c r="J42" s="9">
        <f>-表格1_4[[#This Row],[現金流量]]</f>
        <v>5208.333333333333</v>
      </c>
      <c r="K42" s="8">
        <f t="shared" si="2"/>
        <v>-5348.9546568945434</v>
      </c>
      <c r="L42" s="8">
        <f>L41+表格2_5[[#This Row],[利息]]-表格2_5[[#This Row],[月繳款]]</f>
        <v>-914733.85094881465</v>
      </c>
    </row>
    <row r="43" spans="1:12">
      <c r="A43" s="7">
        <v>39</v>
      </c>
      <c r="B43" s="9">
        <f t="shared" si="0"/>
        <v>4687500</v>
      </c>
      <c r="C43" s="8">
        <v>1562500</v>
      </c>
      <c r="D43" s="8">
        <f t="shared" si="1"/>
        <v>5208.333333333333</v>
      </c>
      <c r="E43" s="8"/>
      <c r="F43" s="5"/>
      <c r="G43" s="8">
        <f>-[本金]-[利息]-[手續費]-[押金]</f>
        <v>-1567708.3333333333</v>
      </c>
      <c r="I43" s="12">
        <v>39</v>
      </c>
      <c r="J43" s="9">
        <f>-表格1_4[[#This Row],[現金流量]]</f>
        <v>1567708.3333333333</v>
      </c>
      <c r="K43" s="8">
        <f t="shared" si="2"/>
        <v>-5411.4097758092912</v>
      </c>
      <c r="L43" s="8">
        <f>L42+表格2_5[[#This Row],[利息]]-表格2_5[[#This Row],[月繳款]]</f>
        <v>-2487853.5940579572</v>
      </c>
    </row>
    <row r="44" spans="1:12">
      <c r="A44" s="7">
        <v>40</v>
      </c>
      <c r="B44" s="9">
        <f t="shared" si="0"/>
        <v>4687500</v>
      </c>
      <c r="C44" s="8">
        <v>0</v>
      </c>
      <c r="D44" s="8">
        <f t="shared" si="1"/>
        <v>3906.25</v>
      </c>
      <c r="E44" s="8"/>
      <c r="F44" s="5"/>
      <c r="G44" s="8">
        <f>-[本金]-[利息]-[手續費]-[押金]</f>
        <v>-3906.25</v>
      </c>
      <c r="I44" s="12">
        <v>40</v>
      </c>
      <c r="J44" s="9">
        <f>-表格1_4[[#This Row],[現金流量]]</f>
        <v>3906.25</v>
      </c>
      <c r="K44" s="8">
        <f t="shared" si="2"/>
        <v>-14717.718433294145</v>
      </c>
      <c r="L44" s="8">
        <f>L43+表格2_5[[#This Row],[利息]]-表格2_5[[#This Row],[月繳款]]</f>
        <v>-2506477.5624912512</v>
      </c>
    </row>
    <row r="45" spans="1:12">
      <c r="A45" s="7">
        <v>41</v>
      </c>
      <c r="B45" s="9">
        <f t="shared" si="0"/>
        <v>4687500</v>
      </c>
      <c r="C45" s="8">
        <v>0</v>
      </c>
      <c r="D45" s="8">
        <f t="shared" si="1"/>
        <v>3906.25</v>
      </c>
      <c r="E45" s="8"/>
      <c r="F45" s="5"/>
      <c r="G45" s="8">
        <f>-[本金]-[利息]-[手續費]-[押金]</f>
        <v>-3906.25</v>
      </c>
      <c r="I45" s="12">
        <v>41</v>
      </c>
      <c r="J45" s="9">
        <f>-表格1_4[[#This Row],[現金流量]]</f>
        <v>3906.25</v>
      </c>
      <c r="K45" s="8">
        <f t="shared" si="2"/>
        <v>-14827.894660772503</v>
      </c>
      <c r="L45" s="8">
        <f>L44+表格2_5[[#This Row],[利息]]-表格2_5[[#This Row],[月繳款]]</f>
        <v>-2525211.7071520234</v>
      </c>
    </row>
    <row r="46" spans="1:12">
      <c r="A46" s="7">
        <v>42</v>
      </c>
      <c r="B46" s="9">
        <f t="shared" si="0"/>
        <v>3125000</v>
      </c>
      <c r="C46" s="8">
        <v>1562500</v>
      </c>
      <c r="D46" s="8">
        <f t="shared" si="1"/>
        <v>3906.25</v>
      </c>
      <c r="E46" s="8"/>
      <c r="F46" s="5"/>
      <c r="G46" s="8">
        <f>-[本金]-[利息]-[手續費]-[押金]</f>
        <v>-1566406.25</v>
      </c>
      <c r="I46" s="12">
        <v>42</v>
      </c>
      <c r="J46" s="9">
        <f>-表格1_4[[#This Row],[現金流量]]</f>
        <v>1566406.25</v>
      </c>
      <c r="K46" s="8">
        <f t="shared" si="2"/>
        <v>-14938.722672060785</v>
      </c>
      <c r="L46" s="8">
        <f>L45+表格2_5[[#This Row],[利息]]-表格2_5[[#This Row],[月繳款]]</f>
        <v>-4106556.679824084</v>
      </c>
    </row>
    <row r="47" spans="1:12">
      <c r="A47" s="7">
        <v>43</v>
      </c>
      <c r="B47" s="9">
        <f t="shared" si="0"/>
        <v>3125000</v>
      </c>
      <c r="C47" s="8">
        <v>0</v>
      </c>
      <c r="D47" s="8">
        <f t="shared" si="1"/>
        <v>2604.1666666666665</v>
      </c>
      <c r="E47" s="8"/>
      <c r="F47" s="5"/>
      <c r="G47" s="8">
        <f>-[本金]-[利息]-[手續費]-[押金]</f>
        <v>-2604.1666666666665</v>
      </c>
      <c r="I47" s="12">
        <v>43</v>
      </c>
      <c r="J47" s="9">
        <f>-表格1_4[[#This Row],[現金流量]]</f>
        <v>2604.1666666666665</v>
      </c>
      <c r="K47" s="8">
        <f t="shared" si="2"/>
        <v>-24293.690387717459</v>
      </c>
      <c r="L47" s="8">
        <f>L46+表格2_5[[#This Row],[利息]]-表格2_5[[#This Row],[月繳款]]</f>
        <v>-4133454.536878468</v>
      </c>
    </row>
    <row r="48" spans="1:12">
      <c r="A48" s="7">
        <v>44</v>
      </c>
      <c r="B48" s="9">
        <f t="shared" si="0"/>
        <v>3125000</v>
      </c>
      <c r="C48" s="8">
        <v>0</v>
      </c>
      <c r="D48" s="8">
        <f t="shared" si="1"/>
        <v>2604.1666666666665</v>
      </c>
      <c r="E48" s="8"/>
      <c r="F48" s="5"/>
      <c r="G48" s="8">
        <f>-[本金]-[利息]-[手續費]-[押金]</f>
        <v>-2604.1666666666665</v>
      </c>
      <c r="I48" s="12">
        <v>44</v>
      </c>
      <c r="J48" s="9">
        <f>-表格1_4[[#This Row],[現金流量]]</f>
        <v>2604.1666666666665</v>
      </c>
      <c r="K48" s="8">
        <f t="shared" si="2"/>
        <v>-24452.81353207408</v>
      </c>
      <c r="L48" s="8">
        <f>L47+表格2_5[[#This Row],[利息]]-表格2_5[[#This Row],[月繳款]]</f>
        <v>-4160511.5170772085</v>
      </c>
    </row>
    <row r="49" spans="1:12">
      <c r="A49" s="7">
        <v>45</v>
      </c>
      <c r="B49" s="9">
        <f t="shared" si="0"/>
        <v>1562500</v>
      </c>
      <c r="C49" s="8">
        <v>1562500</v>
      </c>
      <c r="D49" s="8">
        <f t="shared" si="1"/>
        <v>2604.1666666666665</v>
      </c>
      <c r="E49" s="8"/>
      <c r="F49" s="5"/>
      <c r="G49" s="8">
        <f>-[本金]-[利息]-[手續費]-[押金]</f>
        <v>-1565104.1666666667</v>
      </c>
      <c r="I49" s="12">
        <v>45</v>
      </c>
      <c r="J49" s="9">
        <f>-表格1_4[[#This Row],[現金流量]]</f>
        <v>1565104.1666666667</v>
      </c>
      <c r="K49" s="8">
        <f t="shared" si="2"/>
        <v>-24612.878021870176</v>
      </c>
      <c r="L49" s="8">
        <f>L48+表格2_5[[#This Row],[利息]]-表格2_5[[#This Row],[月繳款]]</f>
        <v>-5750228.5617657453</v>
      </c>
    </row>
    <row r="50" spans="1:12">
      <c r="A50" s="7">
        <v>46</v>
      </c>
      <c r="B50" s="9">
        <f t="shared" si="0"/>
        <v>1562500</v>
      </c>
      <c r="C50" s="8">
        <v>0</v>
      </c>
      <c r="D50" s="8">
        <f t="shared" si="1"/>
        <v>1302.0833333333333</v>
      </c>
      <c r="E50" s="8"/>
      <c r="F50" s="5"/>
      <c r="G50" s="8">
        <f>-[本金]-[利息]-[手續費]-[押金]</f>
        <v>-1302.0833333333333</v>
      </c>
      <c r="I50" s="12">
        <v>46</v>
      </c>
      <c r="J50" s="9">
        <f>-表格1_4[[#This Row],[現金流量]]</f>
        <v>1302.0833333333333</v>
      </c>
      <c r="K50" s="8">
        <f t="shared" si="2"/>
        <v>-34017.373490661543</v>
      </c>
      <c r="L50" s="8">
        <f>L49+表格2_5[[#This Row],[利息]]-表格2_5[[#This Row],[月繳款]]</f>
        <v>-5785548.0185897397</v>
      </c>
    </row>
    <row r="51" spans="1:12">
      <c r="A51" s="7">
        <v>47</v>
      </c>
      <c r="B51" s="9">
        <f t="shared" si="0"/>
        <v>1562500</v>
      </c>
      <c r="C51" s="8">
        <v>0</v>
      </c>
      <c r="D51" s="8">
        <f t="shared" si="1"/>
        <v>1302.0833333333333</v>
      </c>
      <c r="E51" s="8"/>
      <c r="F51" s="5"/>
      <c r="G51" s="8">
        <f>-[本金]-[利息]-[手續費]-[押金]</f>
        <v>-1302.0833333333333</v>
      </c>
      <c r="I51" s="12">
        <v>47</v>
      </c>
      <c r="J51" s="9">
        <f>-表格1_4[[#This Row],[現金流量]]</f>
        <v>1302.0833333333333</v>
      </c>
      <c r="K51" s="8">
        <f t="shared" si="2"/>
        <v>-34226.317385910843</v>
      </c>
      <c r="L51" s="8">
        <f>L50+表格2_5[[#This Row],[利息]]-表格2_5[[#This Row],[月繳款]]</f>
        <v>-5821076.4193089837</v>
      </c>
    </row>
    <row r="52" spans="1:12">
      <c r="A52" s="7">
        <v>48</v>
      </c>
      <c r="B52" s="9">
        <f t="shared" si="0"/>
        <v>0</v>
      </c>
      <c r="C52" s="8">
        <v>1562500</v>
      </c>
      <c r="D52" s="8">
        <f t="shared" si="1"/>
        <v>1302.0833333333333</v>
      </c>
      <c r="E52" s="8">
        <v>80685</v>
      </c>
      <c r="F52" s="8">
        <f>-F4</f>
        <v>-7500000</v>
      </c>
      <c r="G52" s="8">
        <f>-[本金]-[利息]-[手續費]-[押金]</f>
        <v>5855512.916666667</v>
      </c>
      <c r="I52" s="12">
        <v>48</v>
      </c>
      <c r="J52" s="8">
        <f>表格1_4[[#This Row],[本金]]+表格1_4[[#This Row],[利息]]+表格1_4[[#This Row],[手續費]]</f>
        <v>1644487.0833333333</v>
      </c>
      <c r="K52" s="8">
        <f t="shared" si="2"/>
        <v>-34436.497357682478</v>
      </c>
      <c r="L52" s="8">
        <f>L51+表格2_5[[#This Row],[利息]]-表格2_5[[#This Row],[月繳款]]</f>
        <v>-7499999.9999999991</v>
      </c>
    </row>
  </sheetData>
  <phoneticPr fontId="3" type="noConversion"/>
  <pageMargins left="0.7" right="0.7" top="0.75" bottom="0.75" header="0.3" footer="0.3"/>
  <ignoredErrors>
    <ignoredError sqref="G4 L4:L52" calculatedColumn="1"/>
  </ignoredErrors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</dc:creator>
  <cp:lastModifiedBy>Stanley</cp:lastModifiedBy>
  <dcterms:created xsi:type="dcterms:W3CDTF">2010-10-11T07:12:18Z</dcterms:created>
  <dcterms:modified xsi:type="dcterms:W3CDTF">2010-10-11T15:15:15Z</dcterms:modified>
</cp:coreProperties>
</file>