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l\OneDrive\masterhsiao\CatRetirement\Example1\"/>
    </mc:Choice>
  </mc:AlternateContent>
  <xr:revisionPtr revIDLastSave="44" documentId="8_{D5EC1352-BA96-49FD-A2FD-A66F2E057184}" xr6:coauthVersionLast="33" xr6:coauthVersionMax="33" xr10:uidLastSave="{D5D1F3B2-66DF-446D-AE4F-3302EB663706}"/>
  <bookViews>
    <workbookView xWindow="0" yWindow="0" windowWidth="19200" windowHeight="8080" xr2:uid="{5E9E476A-B49E-42F6-9F6E-E245286619DA}"/>
  </bookViews>
  <sheets>
    <sheet name="工作表1" sheetId="1" r:id="rId1"/>
  </sheets>
  <definedNames>
    <definedName name="平均報酬率">工作表1!$B$2</definedName>
    <definedName name="目前年齡">工作表1!#REF!</definedName>
    <definedName name="年費用現值">工作表1!$B$4</definedName>
    <definedName name="波動度">工作表1!$B$3</definedName>
    <definedName name="退休金需求">工作表1!$B$6</definedName>
    <definedName name="通貨膨脹率">工作表1!$B$1</definedName>
    <definedName name="試算模式">工作表1!$B$5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C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14" i="1"/>
  <c r="C14" i="1" s="1"/>
  <c r="B6" i="1" l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F13" i="1" l="1"/>
  <c r="E14" i="1" s="1"/>
  <c r="F14" i="1" s="1"/>
  <c r="E15" i="1" s="1"/>
  <c r="G13" i="1" l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F15" i="1"/>
  <c r="E16" i="1" s="1"/>
  <c r="F16" i="1" l="1"/>
  <c r="E17" i="1" s="1"/>
  <c r="F17" i="1" l="1"/>
  <c r="E18" i="1" s="1"/>
  <c r="F18" i="1" l="1"/>
  <c r="E19" i="1" s="1"/>
  <c r="F19" i="1" l="1"/>
  <c r="E20" i="1" s="1"/>
  <c r="F20" i="1" l="1"/>
  <c r="E21" i="1" s="1"/>
  <c r="F21" i="1" l="1"/>
  <c r="E22" i="1" s="1"/>
  <c r="F22" i="1" l="1"/>
  <c r="E23" i="1" s="1"/>
  <c r="F23" i="1" l="1"/>
  <c r="E24" i="1" s="1"/>
  <c r="F24" i="1" l="1"/>
  <c r="E25" i="1" s="1"/>
  <c r="F25" i="1" l="1"/>
  <c r="E26" i="1" s="1"/>
  <c r="F26" i="1" l="1"/>
  <c r="E27" i="1" s="1"/>
  <c r="F27" i="1" l="1"/>
  <c r="E28" i="1" s="1"/>
  <c r="F28" i="1" l="1"/>
  <c r="E29" i="1" s="1"/>
  <c r="F29" i="1" l="1"/>
  <c r="E30" i="1" s="1"/>
  <c r="F30" i="1" l="1"/>
  <c r="E31" i="1" s="1"/>
  <c r="F31" i="1" s="1"/>
  <c r="E32" i="1" s="1"/>
  <c r="F32" i="1" l="1"/>
  <c r="E33" i="1" s="1"/>
  <c r="F33" i="1" l="1"/>
  <c r="E34" i="1" s="1"/>
  <c r="F34" i="1" l="1"/>
  <c r="E35" i="1" s="1"/>
  <c r="F35" i="1" l="1"/>
  <c r="E36" i="1" s="1"/>
  <c r="F36" i="1" l="1"/>
  <c r="E37" i="1" s="1"/>
  <c r="F37" i="1" l="1"/>
  <c r="E38" i="1" s="1"/>
  <c r="F38" i="1" l="1"/>
  <c r="E39" i="1" s="1"/>
  <c r="F39" i="1" l="1"/>
  <c r="E40" i="1" s="1"/>
  <c r="F40" i="1" l="1"/>
  <c r="E41" i="1" s="1"/>
  <c r="F41" i="1" l="1"/>
  <c r="E42" i="1" s="1"/>
  <c r="F42" i="1" l="1"/>
  <c r="E43" i="1" s="1"/>
  <c r="F43" i="1" l="1"/>
  <c r="E44" i="1" s="1"/>
  <c r="F44" i="1" l="1"/>
  <c r="E45" i="1" s="1"/>
  <c r="F45" i="1" l="1"/>
  <c r="E46" i="1" s="1"/>
  <c r="F46" i="1" l="1"/>
  <c r="E47" i="1" s="1"/>
  <c r="F47" i="1" l="1"/>
  <c r="E48" i="1" s="1"/>
  <c r="F48" i="1" l="1"/>
  <c r="E49" i="1" s="1"/>
  <c r="F49" i="1" l="1"/>
  <c r="E50" i="1" s="1"/>
  <c r="F50" i="1" l="1"/>
  <c r="E51" i="1" s="1"/>
  <c r="F51" i="1" l="1"/>
  <c r="E52" i="1" s="1"/>
  <c r="F52" i="1" l="1"/>
</calcChain>
</file>

<file path=xl/sharedStrings.xml><?xml version="1.0" encoding="utf-8"?>
<sst xmlns="http://schemas.openxmlformats.org/spreadsheetml/2006/main" count="16" uniqueCount="16">
  <si>
    <t>通貨膨脹率</t>
    <phoneticPr fontId="2" type="noConversion"/>
  </si>
  <si>
    <t>投資報酬率</t>
    <phoneticPr fontId="2" type="noConversion"/>
  </si>
  <si>
    <t>平均報酬率</t>
    <phoneticPr fontId="2" type="noConversion"/>
  </si>
  <si>
    <t>波動度</t>
    <phoneticPr fontId="2" type="noConversion"/>
  </si>
  <si>
    <t>年齡</t>
    <phoneticPr fontId="2" type="noConversion"/>
  </si>
  <si>
    <t>年費用現值</t>
    <phoneticPr fontId="2" type="noConversion"/>
  </si>
  <si>
    <t>投資獲利</t>
    <phoneticPr fontId="2" type="noConversion"/>
  </si>
  <si>
    <t>期初</t>
    <phoneticPr fontId="2" type="noConversion"/>
  </si>
  <si>
    <t>退休金需求</t>
    <phoneticPr fontId="2" type="noConversion"/>
  </si>
  <si>
    <t>費用規劃</t>
    <phoneticPr fontId="2" type="noConversion"/>
  </si>
  <si>
    <t>試算模式</t>
    <phoneticPr fontId="2" type="noConversion"/>
  </si>
  <si>
    <t>規劃或執行</t>
  </si>
  <si>
    <t>規劃結餘</t>
    <phoneticPr fontId="2" type="noConversion"/>
  </si>
  <si>
    <t>實際結餘</t>
    <phoneticPr fontId="2" type="noConversion"/>
  </si>
  <si>
    <t>可提領金額</t>
    <phoneticPr fontId="2" type="noConversion"/>
  </si>
  <si>
    <t>退休規劃表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</si>
</sst>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#,##0_ ;[Red]\-#,##0\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Microsoft JhengHei Light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Microsoft JhengHei Light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1" applyNumberFormat="1" applyFont="1" applyBorder="1">
      <alignment vertical="center"/>
    </xf>
    <xf numFmtId="176" fontId="3" fillId="2" borderId="1" xfId="1" applyNumberFormat="1" applyFont="1" applyFill="1" applyBorder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176" fontId="3" fillId="2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>
      <alignment vertical="center"/>
    </xf>
    <xf numFmtId="177" fontId="4" fillId="0" borderId="0" xfId="2" applyNumberFormat="1" applyFont="1" applyAlignment="1">
      <alignment horizontal="center" vertical="center"/>
    </xf>
    <xf numFmtId="178" fontId="4" fillId="0" borderId="0" xfId="1" applyNumberFormat="1" applyFont="1" applyAlignment="1">
      <alignment horizontal="center" vertical="center"/>
    </xf>
    <xf numFmtId="178" fontId="4" fillId="0" borderId="0" xfId="1" applyNumberFormat="1" applyFont="1" applyAlignment="1">
      <alignment horizontal="right" vertical="center"/>
    </xf>
    <xf numFmtId="177" fontId="4" fillId="0" borderId="0" xfId="2" applyNumberFormat="1" applyFont="1">
      <alignment vertical="center"/>
    </xf>
    <xf numFmtId="178" fontId="4" fillId="0" borderId="0" xfId="1" applyNumberFormat="1" applyFo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9"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8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8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7" formatCode="0.0%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8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08293454843568"/>
          <c:y val="6.0606060606060608E-2"/>
          <c:w val="0.82667232273931857"/>
          <c:h val="0.73834573869755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工作表1!$F$12</c:f>
              <c:strCache>
                <c:ptCount val="1"/>
                <c:pt idx="0">
                  <c:v>實際結餘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工作表1!$A$13:$A$52</c:f>
              <c:strCache>
                <c:ptCount val="40"/>
                <c:pt idx="0">
                  <c:v>期初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工作表1!$F$13:$F$52</c:f>
              <c:numCache>
                <c:formatCode>#,##0_ ;[Red]\-#,##0\ </c:formatCode>
                <c:ptCount val="40"/>
                <c:pt idx="0">
                  <c:v>24064000.000001077</c:v>
                </c:pt>
                <c:pt idx="1">
                  <c:v>23910256.596815459</c:v>
                </c:pt>
                <c:pt idx="2">
                  <c:v>23742002.004300866</c:v>
                </c:pt>
                <c:pt idx="3">
                  <c:v>23558664.321999505</c:v>
                </c:pt>
                <c:pt idx="4">
                  <c:v>23359651.890683755</c:v>
                </c:pt>
                <c:pt idx="5">
                  <c:v>23144352.632912118</c:v>
                </c:pt>
                <c:pt idx="6">
                  <c:v>22912133.371797364</c:v>
                </c:pt>
                <c:pt idx="7">
                  <c:v>22662339.127269197</c:v>
                </c:pt>
                <c:pt idx="8">
                  <c:v>22394292.389090106</c:v>
                </c:pt>
                <c:pt idx="9">
                  <c:v>22107292.365858749</c:v>
                </c:pt>
                <c:pt idx="10">
                  <c:v>21800614.209209938</c:v>
                </c:pt>
                <c:pt idx="11">
                  <c:v>21473508.212394319</c:v>
                </c:pt>
                <c:pt idx="12">
                  <c:v>21125198.982393943</c:v>
                </c:pt>
                <c:pt idx="13">
                  <c:v>20754884.584702123</c:v>
                </c:pt>
                <c:pt idx="14">
                  <c:v>20361735.65986738</c:v>
                </c:pt>
                <c:pt idx="15">
                  <c:v>19944894.510871515</c:v>
                </c:pt>
                <c:pt idx="16">
                  <c:v>19503474.160381395</c:v>
                </c:pt>
                <c:pt idx="17">
                  <c:v>19036557.376882356</c:v>
                </c:pt>
                <c:pt idx="18">
                  <c:v>18543195.668668423</c:v>
                </c:pt>
                <c:pt idx="19">
                  <c:v>18022408.244630981</c:v>
                </c:pt>
                <c:pt idx="20">
                  <c:v>17473180.940752551</c:v>
                </c:pt>
                <c:pt idx="21">
                  <c:v>16894465.111176431</c:v>
                </c:pt>
                <c:pt idx="22">
                  <c:v>16285176.482685784</c:v>
                </c:pt>
                <c:pt idx="23">
                  <c:v>15644193.971387351</c:v>
                </c:pt>
                <c:pt idx="24">
                  <c:v>14970358.460355379</c:v>
                </c:pt>
                <c:pt idx="25">
                  <c:v>14262471.536950324</c:v>
                </c:pt>
                <c:pt idx="26">
                  <c:v>13519294.188484669</c:v>
                </c:pt>
                <c:pt idx="27">
                  <c:v>12739545.454864465</c:v>
                </c:pt>
                <c:pt idx="28">
                  <c:v>11921901.036790084</c:v>
                </c:pt>
                <c:pt idx="29">
                  <c:v>11064991.858053092</c:v>
                </c:pt>
                <c:pt idx="30">
                  <c:v>10167402.580417952</c:v>
                </c:pt>
                <c:pt idx="31">
                  <c:v>9227670.0695276074</c:v>
                </c:pt>
                <c:pt idx="32">
                  <c:v>8244281.8102205824</c:v>
                </c:pt>
                <c:pt idx="33">
                  <c:v>7215674.2695941981</c:v>
                </c:pt>
                <c:pt idx="34">
                  <c:v>6140231.2060937099</c:v>
                </c:pt>
                <c:pt idx="35">
                  <c:v>5016281.9228505865</c:v>
                </c:pt>
                <c:pt idx="36">
                  <c:v>3842099.463434645</c:v>
                </c:pt>
                <c:pt idx="37">
                  <c:v>2615898.7481244178</c:v>
                </c:pt>
                <c:pt idx="38">
                  <c:v>1335834.6487377232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A-4E5C-8EC8-5ABE9ACC1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7055128"/>
        <c:axId val="307054472"/>
      </c:barChart>
      <c:lineChart>
        <c:grouping val="standard"/>
        <c:varyColors val="0"/>
        <c:ser>
          <c:idx val="1"/>
          <c:order val="1"/>
          <c:tx>
            <c:strRef>
              <c:f>工作表1!$G$12</c:f>
              <c:strCache>
                <c:ptCount val="1"/>
                <c:pt idx="0">
                  <c:v>規劃結餘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工作表1!$A$13:$A$52</c:f>
              <c:strCache>
                <c:ptCount val="40"/>
                <c:pt idx="0">
                  <c:v>期初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工作表1!$G$13:$G$52</c:f>
              <c:numCache>
                <c:formatCode>#,##0_ ;[Red]\-#,##0\ </c:formatCode>
                <c:ptCount val="40"/>
                <c:pt idx="0">
                  <c:v>24064000.000001077</c:v>
                </c:pt>
                <c:pt idx="1">
                  <c:v>23910256.596815459</c:v>
                </c:pt>
                <c:pt idx="2">
                  <c:v>23742002.004300866</c:v>
                </c:pt>
                <c:pt idx="3">
                  <c:v>23558664.321999505</c:v>
                </c:pt>
                <c:pt idx="4">
                  <c:v>23359651.890683755</c:v>
                </c:pt>
                <c:pt idx="5">
                  <c:v>23144352.632912118</c:v>
                </c:pt>
                <c:pt idx="6">
                  <c:v>22912133.371797364</c:v>
                </c:pt>
                <c:pt idx="7">
                  <c:v>22662339.127269197</c:v>
                </c:pt>
                <c:pt idx="8">
                  <c:v>22394292.389090106</c:v>
                </c:pt>
                <c:pt idx="9">
                  <c:v>22107292.365858749</c:v>
                </c:pt>
                <c:pt idx="10">
                  <c:v>21800614.209209938</c:v>
                </c:pt>
                <c:pt idx="11">
                  <c:v>21473508.212394319</c:v>
                </c:pt>
                <c:pt idx="12">
                  <c:v>21125198.982393943</c:v>
                </c:pt>
                <c:pt idx="13">
                  <c:v>20754884.584702123</c:v>
                </c:pt>
                <c:pt idx="14">
                  <c:v>20361735.65986738</c:v>
                </c:pt>
                <c:pt idx="15">
                  <c:v>19944894.510871515</c:v>
                </c:pt>
                <c:pt idx="16">
                  <c:v>19503474.160381395</c:v>
                </c:pt>
                <c:pt idx="17">
                  <c:v>19036557.376882356</c:v>
                </c:pt>
                <c:pt idx="18">
                  <c:v>18543195.668668423</c:v>
                </c:pt>
                <c:pt idx="19">
                  <c:v>18022408.244630981</c:v>
                </c:pt>
                <c:pt idx="20">
                  <c:v>17473180.940752551</c:v>
                </c:pt>
                <c:pt idx="21">
                  <c:v>16894465.111176431</c:v>
                </c:pt>
                <c:pt idx="22">
                  <c:v>16285176.482685784</c:v>
                </c:pt>
                <c:pt idx="23">
                  <c:v>15644193.971387351</c:v>
                </c:pt>
                <c:pt idx="24">
                  <c:v>14970358.460355379</c:v>
                </c:pt>
                <c:pt idx="25">
                  <c:v>14262471.536950324</c:v>
                </c:pt>
                <c:pt idx="26">
                  <c:v>13519294.188484669</c:v>
                </c:pt>
                <c:pt idx="27">
                  <c:v>12739545.454864465</c:v>
                </c:pt>
                <c:pt idx="28">
                  <c:v>11921901.036790084</c:v>
                </c:pt>
                <c:pt idx="29">
                  <c:v>11064991.858053092</c:v>
                </c:pt>
                <c:pt idx="30">
                  <c:v>10167402.580417952</c:v>
                </c:pt>
                <c:pt idx="31">
                  <c:v>9227670.0695276074</c:v>
                </c:pt>
                <c:pt idx="32">
                  <c:v>8244281.8102205824</c:v>
                </c:pt>
                <c:pt idx="33">
                  <c:v>7215674.2695941981</c:v>
                </c:pt>
                <c:pt idx="34">
                  <c:v>6140231.2060937099</c:v>
                </c:pt>
                <c:pt idx="35">
                  <c:v>5016281.9228505865</c:v>
                </c:pt>
                <c:pt idx="36">
                  <c:v>3842099.463434645</c:v>
                </c:pt>
                <c:pt idx="37">
                  <c:v>2615898.7481244178</c:v>
                </c:pt>
                <c:pt idx="38">
                  <c:v>1335834.6487377232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A-4E5C-8EC8-5ABE9ACC1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55128"/>
        <c:axId val="307054472"/>
      </c:lineChart>
      <c:catAx>
        <c:axId val="307055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年齡</a:t>
                </a:r>
              </a:p>
            </c:rich>
          </c:tx>
          <c:layout>
            <c:manualLayout>
              <c:xMode val="edge"/>
              <c:yMode val="edge"/>
              <c:x val="0.49046500543364285"/>
              <c:y val="0.906280991735537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7054472"/>
        <c:crosses val="autoZero"/>
        <c:auto val="1"/>
        <c:lblAlgn val="ctr"/>
        <c:lblOffset val="100"/>
        <c:noMultiLvlLbl val="0"/>
      </c:catAx>
      <c:valAx>
        <c:axId val="3070544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705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261178</xdr:colOff>
      <xdr:row>0</xdr:row>
      <xdr:rowOff>0</xdr:rowOff>
    </xdr:from>
    <xdr:to>
      <xdr:col>7</xdr:col>
      <xdr:colOff>7178</xdr:colOff>
      <xdr:row>10</xdr:row>
      <xdr:rowOff>152400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563E3576-C4B3-4CE8-9588-EBBBD56837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CA18A2-8E56-417A-B504-C8CF91F15B07}" name="表格1" displayName="表格1" ref="A12:G52" totalsRowShown="0" headerRowDxfId="8" dataDxfId="0">
  <autoFilter ref="A12:G52" xr:uid="{93523642-FB3D-49FA-B99B-6D4F65E2FB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CC889DD-9B93-44A6-9F96-2AF840F70F64}" name="年齡" dataDxfId="7">
      <calculatedColumnFormula>A12+1</calculatedColumnFormula>
    </tableColumn>
    <tableColumn id="10" xr3:uid="{6B84FF40-4BE8-41C7-BD7B-12067659AA38}" name="費用規劃" dataDxfId="6"/>
    <tableColumn id="6" xr3:uid="{1312A72C-C1B5-47E9-917E-C52E18152353}" name="可提領金額" dataDxfId="5"/>
    <tableColumn id="3" xr3:uid="{3702AB61-2F7A-49CA-935D-2E59A4411134}" name="投資報酬率" dataDxfId="4" dataCellStyle="百分比">
      <calculatedColumnFormula>平均報酬率</calculatedColumnFormula>
    </tableColumn>
    <tableColumn id="5" xr3:uid="{F6B11E6E-F443-424D-82EF-30373E9C10B4}" name="投資獲利" dataDxfId="3" dataCellStyle="千分位"/>
    <tableColumn id="4" xr3:uid="{85B3840C-CC9D-4001-8982-605AC6DB0BBF}" name="實際結餘" dataDxfId="2" dataCellStyle="千分位"/>
    <tableColumn id="7" xr3:uid="{88FEC11A-0484-434E-A17D-F1C44CB81C1B}" name="規劃結餘" dataDxfId="1" dataCellStyle="千分位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8117-6966-48E4-B5D6-FA1C0CEE457B}">
  <dimension ref="A1:G52"/>
  <sheetViews>
    <sheetView showGridLines="0" tabSelected="1" zoomScale="115" zoomScaleNormal="115" workbookViewId="0">
      <pane ySplit="6320" topLeftCell="A50" activePane="bottomLeft"/>
      <selection activeCell="A8" sqref="A8"/>
      <selection pane="bottomLeft" activeCell="J51" sqref="J51"/>
    </sheetView>
  </sheetViews>
  <sheetFormatPr defaultRowHeight="15.5" x14ac:dyDescent="0.4"/>
  <cols>
    <col min="1" max="1" width="13.90625" style="1" customWidth="1"/>
    <col min="2" max="2" width="17.7265625" style="1" bestFit="1" customWidth="1"/>
    <col min="3" max="3" width="16.36328125" style="1" customWidth="1"/>
    <col min="4" max="5" width="14.90625" style="1" customWidth="1"/>
    <col min="6" max="6" width="16.54296875" style="1" customWidth="1"/>
    <col min="7" max="7" width="16.1796875" style="1" customWidth="1"/>
    <col min="8" max="16384" width="8.7265625" style="1"/>
  </cols>
  <sheetData>
    <row r="1" spans="1:7" x14ac:dyDescent="0.4">
      <c r="A1" s="5" t="s">
        <v>0</v>
      </c>
      <c r="B1" s="6">
        <v>0.01</v>
      </c>
    </row>
    <row r="2" spans="1:7" x14ac:dyDescent="0.4">
      <c r="A2" s="5" t="s">
        <v>2</v>
      </c>
      <c r="B2" s="6">
        <v>3.2896301396872829E-2</v>
      </c>
    </row>
    <row r="3" spans="1:7" x14ac:dyDescent="0.4">
      <c r="A3" s="7" t="s">
        <v>3</v>
      </c>
      <c r="B3" s="6">
        <v>0.03</v>
      </c>
    </row>
    <row r="4" spans="1:7" x14ac:dyDescent="0.4">
      <c r="A4" s="7" t="s">
        <v>5</v>
      </c>
      <c r="B4" s="4">
        <f>1200000-22000*12</f>
        <v>936000</v>
      </c>
    </row>
    <row r="5" spans="1:7" x14ac:dyDescent="0.4">
      <c r="A5" s="7" t="s">
        <v>10</v>
      </c>
      <c r="B5" s="8" t="s">
        <v>11</v>
      </c>
    </row>
    <row r="6" spans="1:7" x14ac:dyDescent="0.4">
      <c r="A6" s="7" t="s">
        <v>8</v>
      </c>
      <c r="B6" s="3">
        <f>B13+NPV(平均報酬率,B14:B52)</f>
        <v>25000000.000001077</v>
      </c>
    </row>
    <row r="11" spans="1:7" ht="23" customHeight="1" x14ac:dyDescent="0.4">
      <c r="A11" s="16" t="s">
        <v>15</v>
      </c>
    </row>
    <row r="12" spans="1:7" x14ac:dyDescent="0.4">
      <c r="A12" s="2" t="s">
        <v>4</v>
      </c>
      <c r="B12" s="2" t="s">
        <v>9</v>
      </c>
      <c r="C12" s="2" t="s">
        <v>14</v>
      </c>
      <c r="D12" s="2" t="s">
        <v>1</v>
      </c>
      <c r="E12" s="2" t="s">
        <v>6</v>
      </c>
      <c r="F12" s="2" t="s">
        <v>13</v>
      </c>
      <c r="G12" s="2" t="s">
        <v>12</v>
      </c>
    </row>
    <row r="13" spans="1:7" x14ac:dyDescent="0.4">
      <c r="A13" s="9" t="s">
        <v>7</v>
      </c>
      <c r="B13" s="10">
        <f>年費用現值</f>
        <v>936000</v>
      </c>
      <c r="C13" s="10">
        <f>年費用現值</f>
        <v>936000</v>
      </c>
      <c r="D13" s="11"/>
      <c r="E13" s="12"/>
      <c r="F13" s="13">
        <f>退休金需求-表格1[[#This Row],[可提領金額]]</f>
        <v>24064000.000001077</v>
      </c>
      <c r="G13" s="13">
        <f>表格1[[#This Row],[實際結餘]]</f>
        <v>24064000.000001077</v>
      </c>
    </row>
    <row r="14" spans="1:7" x14ac:dyDescent="0.4">
      <c r="A14" s="9">
        <v>62</v>
      </c>
      <c r="B14" s="10">
        <f t="shared" ref="B14:B52" si="0">B13*(1+通貨膨脹率)</f>
        <v>945360</v>
      </c>
      <c r="C14" s="10">
        <f>IF(試算模式="模擬",C13*(1+通貨膨脹率)*(1+表格1[[#This Row],[投資報酬率]])/(1+平均報酬率),C13*(1+通貨膨脹率))</f>
        <v>945360</v>
      </c>
      <c r="D14" s="14">
        <f t="shared" ref="D14:D52" ca="1" si="1">IF(試算模式="模擬",_xlfn.NORM.INV(RAND(),平均報酬率,波動度),平均報酬率)</f>
        <v>3.2896301396872829E-2</v>
      </c>
      <c r="E14" s="15">
        <f ca="1">F13*表格1[[#This Row],[投資報酬率]]</f>
        <v>791616.59681438317</v>
      </c>
      <c r="F14" s="15">
        <f ca="1">F13+表格1[[#This Row],[投資獲利]]-表格1[[#This Row],[可提領金額]]</f>
        <v>23910256.596815459</v>
      </c>
      <c r="G14" s="15">
        <f>G13*(1+平均報酬率)-表格1[[#This Row],[費用規劃]]</f>
        <v>23910256.596815459</v>
      </c>
    </row>
    <row r="15" spans="1:7" x14ac:dyDescent="0.4">
      <c r="A15" s="9">
        <v>63</v>
      </c>
      <c r="B15" s="10">
        <f t="shared" si="0"/>
        <v>954813.6</v>
      </c>
      <c r="C15" s="10">
        <f>IF(試算模式="模擬",C14*(1+通貨膨脹率)*(1+表格1[[#This Row],[投資報酬率]])/(1+平均報酬率),C14*(1+通貨膨脹率))</f>
        <v>954813.6</v>
      </c>
      <c r="D15" s="14">
        <f t="shared" ca="1" si="1"/>
        <v>3.2896301396872829E-2</v>
      </c>
      <c r="E15" s="15">
        <f ca="1">F14*表格1[[#This Row],[投資報酬率]]</f>
        <v>786559.00748540822</v>
      </c>
      <c r="F15" s="15">
        <f ca="1">F14+表格1[[#This Row],[投資獲利]]-表格1[[#This Row],[可提領金額]]</f>
        <v>23742002.004300866</v>
      </c>
      <c r="G15" s="15">
        <f>G14*(1+平均報酬率)-表格1[[#This Row],[費用規劃]]</f>
        <v>23742002.004300866</v>
      </c>
    </row>
    <row r="16" spans="1:7" x14ac:dyDescent="0.4">
      <c r="A16" s="9">
        <v>64</v>
      </c>
      <c r="B16" s="10">
        <f t="shared" si="0"/>
        <v>964361.73600000003</v>
      </c>
      <c r="C16" s="10">
        <f>IF(試算模式="模擬",C15*(1+通貨膨脹率)*(1+表格1[[#This Row],[投資報酬率]])/(1+平均報酬率),C15*(1+通貨膨脹率))</f>
        <v>964361.73600000003</v>
      </c>
      <c r="D16" s="14">
        <f t="shared" ca="1" si="1"/>
        <v>3.2896301396872829E-2</v>
      </c>
      <c r="E16" s="15">
        <f ca="1">F15*表格1[[#This Row],[投資報酬率]]</f>
        <v>781024.05369864008</v>
      </c>
      <c r="F16" s="15">
        <f ca="1">F15+表格1[[#This Row],[投資獲利]]-表格1[[#This Row],[可提領金額]]</f>
        <v>23558664.321999505</v>
      </c>
      <c r="G16" s="15">
        <f>G15*(1+平均報酬率)-表格1[[#This Row],[費用規劃]]</f>
        <v>23558664.321999505</v>
      </c>
    </row>
    <row r="17" spans="1:7" x14ac:dyDescent="0.4">
      <c r="A17" s="9">
        <v>65</v>
      </c>
      <c r="B17" s="10">
        <f t="shared" si="0"/>
        <v>974005.35336000007</v>
      </c>
      <c r="C17" s="10">
        <f>IF(試算模式="模擬",C16*(1+通貨膨脹率)*(1+表格1[[#This Row],[投資報酬率]])/(1+平均報酬率),C16*(1+通貨膨脹率))</f>
        <v>974005.35336000007</v>
      </c>
      <c r="D17" s="14">
        <f t="shared" ca="1" si="1"/>
        <v>3.2896301396872829E-2</v>
      </c>
      <c r="E17" s="15">
        <f ca="1">F16*表格1[[#This Row],[投資報酬率]]</f>
        <v>774992.92204425042</v>
      </c>
      <c r="F17" s="15">
        <f ca="1">F16+表格1[[#This Row],[投資獲利]]-表格1[[#This Row],[可提領金額]]</f>
        <v>23359651.890683755</v>
      </c>
      <c r="G17" s="15">
        <f>G16*(1+平均報酬率)-表格1[[#This Row],[費用規劃]]</f>
        <v>23359651.890683755</v>
      </c>
    </row>
    <row r="18" spans="1:7" x14ac:dyDescent="0.4">
      <c r="A18" s="9">
        <v>66</v>
      </c>
      <c r="B18" s="10">
        <f t="shared" si="0"/>
        <v>983745.40689360013</v>
      </c>
      <c r="C18" s="10">
        <f>IF(試算模式="模擬",C17*(1+通貨膨脹率)*(1+表格1[[#This Row],[投資報酬率]])/(1+平均報酬率),C17*(1+通貨膨脹率))</f>
        <v>983745.40689360013</v>
      </c>
      <c r="D18" s="14">
        <f t="shared" ca="1" si="1"/>
        <v>3.2896301396872829E-2</v>
      </c>
      <c r="E18" s="15">
        <f ca="1">F17*表格1[[#This Row],[投資報酬率]]</f>
        <v>768446.14912196307</v>
      </c>
      <c r="F18" s="15">
        <f ca="1">F17+表格1[[#This Row],[投資獲利]]-表格1[[#This Row],[可提領金額]]</f>
        <v>23144352.632912118</v>
      </c>
      <c r="G18" s="15">
        <f>G17*(1+平均報酬率)-表格1[[#This Row],[費用規劃]]</f>
        <v>23144352.632912118</v>
      </c>
    </row>
    <row r="19" spans="1:7" x14ac:dyDescent="0.4">
      <c r="A19" s="9">
        <v>67</v>
      </c>
      <c r="B19" s="10">
        <f t="shared" si="0"/>
        <v>993582.86096253619</v>
      </c>
      <c r="C19" s="10">
        <f>IF(試算模式="模擬",C18*(1+通貨膨脹率)*(1+表格1[[#This Row],[投資報酬率]])/(1+平均報酬率),C18*(1+通貨膨脹率))</f>
        <v>993582.86096253619</v>
      </c>
      <c r="D19" s="14">
        <f t="shared" ca="1" si="1"/>
        <v>3.2896301396872829E-2</v>
      </c>
      <c r="E19" s="15">
        <f ca="1">F18*表格1[[#This Row],[投資報酬率]]</f>
        <v>761363.59984778427</v>
      </c>
      <c r="F19" s="15">
        <f ca="1">F18+表格1[[#This Row],[投資獲利]]-表格1[[#This Row],[可提領金額]]</f>
        <v>22912133.371797364</v>
      </c>
      <c r="G19" s="15">
        <f>G18*(1+平均報酬率)-表格1[[#This Row],[費用規劃]]</f>
        <v>22912133.371797364</v>
      </c>
    </row>
    <row r="20" spans="1:7" x14ac:dyDescent="0.4">
      <c r="A20" s="9">
        <v>68</v>
      </c>
      <c r="B20" s="10">
        <f t="shared" si="0"/>
        <v>1003518.6895721615</v>
      </c>
      <c r="C20" s="10">
        <f>IF(試算模式="模擬",C19*(1+通貨膨脹率)*(1+表格1[[#This Row],[投資報酬率]])/(1+平均報酬率),C19*(1+通貨膨脹率))</f>
        <v>1003518.6895721615</v>
      </c>
      <c r="D20" s="14">
        <f t="shared" ca="1" si="1"/>
        <v>3.2896301396872829E-2</v>
      </c>
      <c r="E20" s="15">
        <f ca="1">F19*表格1[[#This Row],[投資報酬率]]</f>
        <v>753724.44504399423</v>
      </c>
      <c r="F20" s="15">
        <f ca="1">F19+表格1[[#This Row],[投資獲利]]-表格1[[#This Row],[可提領金額]]</f>
        <v>22662339.127269197</v>
      </c>
      <c r="G20" s="15">
        <f>G19*(1+平均報酬率)-表格1[[#This Row],[費用規劃]]</f>
        <v>22662339.127269197</v>
      </c>
    </row>
    <row r="21" spans="1:7" x14ac:dyDescent="0.4">
      <c r="A21" s="9">
        <v>69</v>
      </c>
      <c r="B21" s="10">
        <f t="shared" si="0"/>
        <v>1013553.8764678831</v>
      </c>
      <c r="C21" s="10">
        <f>IF(試算模式="模擬",C20*(1+通貨膨脹率)*(1+表格1[[#This Row],[投資報酬率]])/(1+平均報酬率),C20*(1+通貨膨脹率))</f>
        <v>1013553.8764678831</v>
      </c>
      <c r="D21" s="14">
        <f t="shared" ca="1" si="1"/>
        <v>3.2896301396872829E-2</v>
      </c>
      <c r="E21" s="15">
        <f ca="1">F20*表格1[[#This Row],[投資報酬率]]</f>
        <v>745507.13828879141</v>
      </c>
      <c r="F21" s="15">
        <f ca="1">F20+表格1[[#This Row],[投資獲利]]-表格1[[#This Row],[可提領金額]]</f>
        <v>22394292.389090106</v>
      </c>
      <c r="G21" s="15">
        <f>G20*(1+平均報酬率)-表格1[[#This Row],[費用規劃]]</f>
        <v>22394292.389090106</v>
      </c>
    </row>
    <row r="22" spans="1:7" x14ac:dyDescent="0.4">
      <c r="A22" s="9">
        <v>70</v>
      </c>
      <c r="B22" s="10">
        <f t="shared" si="0"/>
        <v>1023689.415232562</v>
      </c>
      <c r="C22" s="10">
        <f>IF(試算模式="模擬",C21*(1+通貨膨脹率)*(1+表格1[[#This Row],[投資報酬率]])/(1+平均報酬率),C21*(1+通貨膨脹率))</f>
        <v>1023689.415232562</v>
      </c>
      <c r="D22" s="14">
        <f t="shared" ca="1" si="1"/>
        <v>3.2896301396872829E-2</v>
      </c>
      <c r="E22" s="15">
        <f ca="1">F21*表格1[[#This Row],[投資報酬率]]</f>
        <v>736689.39200120338</v>
      </c>
      <c r="F22" s="15">
        <f ca="1">F21+表格1[[#This Row],[投資獲利]]-表格1[[#This Row],[可提領金額]]</f>
        <v>22107292.365858749</v>
      </c>
      <c r="G22" s="15">
        <f>G21*(1+平均報酬率)-表格1[[#This Row],[費用規劃]]</f>
        <v>22107292.365858749</v>
      </c>
    </row>
    <row r="23" spans="1:7" x14ac:dyDescent="0.4">
      <c r="A23" s="9">
        <v>71</v>
      </c>
      <c r="B23" s="10">
        <f t="shared" si="0"/>
        <v>1033926.3093848876</v>
      </c>
      <c r="C23" s="10">
        <f>IF(試算模式="模擬",C22*(1+通貨膨脹率)*(1+表格1[[#This Row],[投資報酬率]])/(1+平均報酬率),C22*(1+通貨膨脹率))</f>
        <v>1033926.3093848876</v>
      </c>
      <c r="D23" s="14">
        <f t="shared" ca="1" si="1"/>
        <v>3.2896301396872829E-2</v>
      </c>
      <c r="E23" s="15">
        <f ca="1">F22*表格1[[#This Row],[投資報酬率]]</f>
        <v>727248.15273607522</v>
      </c>
      <c r="F23" s="15">
        <f ca="1">F22+表格1[[#This Row],[投資獲利]]-表格1[[#This Row],[可提領金額]]</f>
        <v>21800614.209209938</v>
      </c>
      <c r="G23" s="15">
        <f>G22*(1+平均報酬率)-表格1[[#This Row],[費用規劃]]</f>
        <v>21800614.209209938</v>
      </c>
    </row>
    <row r="24" spans="1:7" x14ac:dyDescent="0.4">
      <c r="A24" s="9">
        <v>72</v>
      </c>
      <c r="B24" s="10">
        <f t="shared" si="0"/>
        <v>1044265.5724787364</v>
      </c>
      <c r="C24" s="10">
        <f>IF(試算模式="模擬",C23*(1+通貨膨脹率)*(1+表格1[[#This Row],[投資報酬率]])/(1+平均報酬率),C23*(1+通貨膨脹率))</f>
        <v>1044265.5724787364</v>
      </c>
      <c r="D24" s="14">
        <f t="shared" ca="1" si="1"/>
        <v>3.2896301396872829E-2</v>
      </c>
      <c r="E24" s="15">
        <f ca="1">F23*表格1[[#This Row],[投資報酬率]]</f>
        <v>717159.57566311851</v>
      </c>
      <c r="F24" s="15">
        <f ca="1">F23+表格1[[#This Row],[投資獲利]]-表格1[[#This Row],[可提領金額]]</f>
        <v>21473508.212394319</v>
      </c>
      <c r="G24" s="15">
        <f>G23*(1+平均報酬率)-表格1[[#This Row],[費用規劃]]</f>
        <v>21473508.212394319</v>
      </c>
    </row>
    <row r="25" spans="1:7" x14ac:dyDescent="0.4">
      <c r="A25" s="9">
        <v>73</v>
      </c>
      <c r="B25" s="10">
        <f t="shared" si="0"/>
        <v>1054708.2282035237</v>
      </c>
      <c r="C25" s="10">
        <f>IF(試算模式="模擬",C24*(1+通貨膨脹率)*(1+表格1[[#This Row],[投資報酬率]])/(1+平均報酬率),C24*(1+通貨膨脹率))</f>
        <v>1054708.2282035237</v>
      </c>
      <c r="D25" s="14">
        <f t="shared" ca="1" si="1"/>
        <v>3.2896301396872829E-2</v>
      </c>
      <c r="E25" s="15">
        <f ca="1">F24*表格1[[#This Row],[投資報酬率]]</f>
        <v>706398.99820314744</v>
      </c>
      <c r="F25" s="15">
        <f ca="1">F24+表格1[[#This Row],[投資獲利]]-表格1[[#This Row],[可提領金額]]</f>
        <v>21125198.982393943</v>
      </c>
      <c r="G25" s="15">
        <f>G24*(1+平均報酬率)-表格1[[#This Row],[費用規劃]]</f>
        <v>21125198.982393943</v>
      </c>
    </row>
    <row r="26" spans="1:7" x14ac:dyDescent="0.4">
      <c r="A26" s="9">
        <v>74</v>
      </c>
      <c r="B26" s="10">
        <f t="shared" si="0"/>
        <v>1065255.3104855588</v>
      </c>
      <c r="C26" s="10">
        <f>IF(試算模式="模擬",C25*(1+通貨膨脹率)*(1+表格1[[#This Row],[投資報酬率]])/(1+平均報酬率),C25*(1+通貨膨脹率))</f>
        <v>1065255.3104855588</v>
      </c>
      <c r="D26" s="14">
        <f t="shared" ca="1" si="1"/>
        <v>3.2896301396872829E-2</v>
      </c>
      <c r="E26" s="15">
        <f ca="1">F25*表格1[[#This Row],[投資報酬率]]</f>
        <v>694940.91279374238</v>
      </c>
      <c r="F26" s="15">
        <f ca="1">F25+表格1[[#This Row],[投資獲利]]-表格1[[#This Row],[可提領金額]]</f>
        <v>20754884.584702123</v>
      </c>
      <c r="G26" s="15">
        <f>G25*(1+平均報酬率)-表格1[[#This Row],[費用規劃]]</f>
        <v>20754884.584702123</v>
      </c>
    </row>
    <row r="27" spans="1:7" x14ac:dyDescent="0.4">
      <c r="A27" s="9">
        <v>75</v>
      </c>
      <c r="B27" s="10">
        <f t="shared" si="0"/>
        <v>1075907.8635904144</v>
      </c>
      <c r="C27" s="10">
        <f>IF(試算模式="模擬",C26*(1+通貨膨脹率)*(1+表格1[[#This Row],[投資報酬率]])/(1+平均報酬率),C26*(1+通貨膨脹率))</f>
        <v>1075907.8635904144</v>
      </c>
      <c r="D27" s="14">
        <f t="shared" ca="1" si="1"/>
        <v>3.2896301396872829E-2</v>
      </c>
      <c r="E27" s="15">
        <f ca="1">F26*表格1[[#This Row],[投資報酬率]]</f>
        <v>682758.9387556708</v>
      </c>
      <c r="F27" s="15">
        <f ca="1">F26+表格1[[#This Row],[投資獲利]]-表格1[[#This Row],[可提領金額]]</f>
        <v>20361735.65986738</v>
      </c>
      <c r="G27" s="15">
        <f>G26*(1+平均報酬率)-表格1[[#This Row],[費用規劃]]</f>
        <v>20361735.65986738</v>
      </c>
    </row>
    <row r="28" spans="1:7" x14ac:dyDescent="0.4">
      <c r="A28" s="9">
        <v>76</v>
      </c>
      <c r="B28" s="10">
        <f t="shared" si="0"/>
        <v>1086666.9422263186</v>
      </c>
      <c r="C28" s="10">
        <f>IF(試算模式="模擬",C27*(1+通貨膨脹率)*(1+表格1[[#This Row],[投資報酬率]])/(1+平均報酬率),C27*(1+通貨膨脹率))</f>
        <v>1086666.9422263186</v>
      </c>
      <c r="D28" s="14">
        <f t="shared" ca="1" si="1"/>
        <v>3.2896301396872829E-2</v>
      </c>
      <c r="E28" s="15">
        <f ca="1">F27*表格1[[#This Row],[投資報酬率]]</f>
        <v>669825.7932304506</v>
      </c>
      <c r="F28" s="15">
        <f ca="1">F27+表格1[[#This Row],[投資獲利]]-表格1[[#This Row],[可提領金額]]</f>
        <v>19944894.510871515</v>
      </c>
      <c r="G28" s="15">
        <f>G27*(1+平均報酬率)-表格1[[#This Row],[費用規劃]]</f>
        <v>19944894.510871515</v>
      </c>
    </row>
    <row r="29" spans="1:7" x14ac:dyDescent="0.4">
      <c r="A29" s="9">
        <v>77</v>
      </c>
      <c r="B29" s="10">
        <f t="shared" si="0"/>
        <v>1097533.6116485819</v>
      </c>
      <c r="C29" s="10">
        <f>IF(試算模式="模擬",C28*(1+通貨膨脹率)*(1+表格1[[#This Row],[投資報酬率]])/(1+平均報酬率),C28*(1+通貨膨脹率))</f>
        <v>1097533.6116485819</v>
      </c>
      <c r="D29" s="14">
        <f t="shared" ca="1" si="1"/>
        <v>3.2896301396872829E-2</v>
      </c>
      <c r="E29" s="15">
        <f ca="1">F28*表格1[[#This Row],[投資報酬率]]</f>
        <v>656113.26115846378</v>
      </c>
      <c r="F29" s="15">
        <f ca="1">F28+表格1[[#This Row],[投資獲利]]-表格1[[#This Row],[可提領金額]]</f>
        <v>19503474.160381395</v>
      </c>
      <c r="G29" s="15">
        <f>G28*(1+平均報酬率)-表格1[[#This Row],[費用規劃]]</f>
        <v>19503474.160381395</v>
      </c>
    </row>
    <row r="30" spans="1:7" x14ac:dyDescent="0.4">
      <c r="A30" s="9">
        <v>78</v>
      </c>
      <c r="B30" s="10">
        <f t="shared" si="0"/>
        <v>1108508.9477650677</v>
      </c>
      <c r="C30" s="10">
        <f>IF(試算模式="模擬",C29*(1+通貨膨脹率)*(1+表格1[[#This Row],[投資報酬率]])/(1+平均報酬率),C29*(1+通貨膨脹率))</f>
        <v>1108508.9477650677</v>
      </c>
      <c r="D30" s="14">
        <f t="shared" ca="1" si="1"/>
        <v>3.2896301396872829E-2</v>
      </c>
      <c r="E30" s="15">
        <f ca="1">F29*表格1[[#This Row],[投資報酬率]]</f>
        <v>641592.16426602763</v>
      </c>
      <c r="F30" s="15">
        <f ca="1">F29+表格1[[#This Row],[投資獲利]]-表格1[[#This Row],[可提領金額]]</f>
        <v>19036557.376882356</v>
      </c>
      <c r="G30" s="15">
        <f>G29*(1+平均報酬率)-表格1[[#This Row],[費用規劃]]</f>
        <v>19036557.376882356</v>
      </c>
    </row>
    <row r="31" spans="1:7" x14ac:dyDescent="0.4">
      <c r="A31" s="9">
        <v>79</v>
      </c>
      <c r="B31" s="10">
        <f t="shared" si="0"/>
        <v>1119594.0372427183</v>
      </c>
      <c r="C31" s="10">
        <f>IF(試算模式="模擬",C30*(1+通貨膨脹率)*(1+表格1[[#This Row],[投資報酬率]])/(1+平均報酬率),C30*(1+通貨膨脹率))</f>
        <v>1119594.0372427183</v>
      </c>
      <c r="D31" s="14">
        <f t="shared" ca="1" si="1"/>
        <v>3.2896301396872829E-2</v>
      </c>
      <c r="E31" s="15">
        <f ca="1">F30*表格1[[#This Row],[投資報酬率]]</f>
        <v>626232.32902878476</v>
      </c>
      <c r="F31" s="15">
        <f ca="1">F30+表格1[[#This Row],[投資獲利]]-表格1[[#This Row],[可提領金額]]</f>
        <v>18543195.668668423</v>
      </c>
      <c r="G31" s="15">
        <f>G30*(1+平均報酬率)-表格1[[#This Row],[費用規劃]]</f>
        <v>18543195.668668423</v>
      </c>
    </row>
    <row r="32" spans="1:7" x14ac:dyDescent="0.4">
      <c r="A32" s="9">
        <v>80</v>
      </c>
      <c r="B32" s="10">
        <f t="shared" si="0"/>
        <v>1130789.9776151455</v>
      </c>
      <c r="C32" s="10">
        <f>IF(試算模式="模擬",C31*(1+通貨膨脹率)*(1+表格1[[#This Row],[投資報酬率]])/(1+平均報酬率),C31*(1+通貨膨脹率))</f>
        <v>1130789.9776151455</v>
      </c>
      <c r="D32" s="14">
        <f t="shared" ca="1" si="1"/>
        <v>3.2896301396872829E-2</v>
      </c>
      <c r="E32" s="15">
        <f ca="1">F31*表格1[[#This Row],[投資報酬率]]</f>
        <v>610002.55357770319</v>
      </c>
      <c r="F32" s="15">
        <f ca="1">F31+表格1[[#This Row],[投資獲利]]-表格1[[#This Row],[可提領金額]]</f>
        <v>18022408.244630981</v>
      </c>
      <c r="G32" s="15">
        <f>G31*(1+平均報酬率)-表格1[[#This Row],[費用規劃]]</f>
        <v>18022408.244630981</v>
      </c>
    </row>
    <row r="33" spans="1:7" x14ac:dyDescent="0.4">
      <c r="A33" s="9">
        <v>81</v>
      </c>
      <c r="B33" s="10">
        <f t="shared" si="0"/>
        <v>1142097.8773912969</v>
      </c>
      <c r="C33" s="10">
        <f>IF(試算模式="模擬",C32*(1+通貨膨脹率)*(1+表格1[[#This Row],[投資報酬率]])/(1+平均報酬率),C32*(1+通貨膨脹率))</f>
        <v>1142097.8773912969</v>
      </c>
      <c r="D33" s="14">
        <f t="shared" ca="1" si="1"/>
        <v>3.2896301396872829E-2</v>
      </c>
      <c r="E33" s="15">
        <f ca="1">F32*表格1[[#This Row],[投資報酬率]]</f>
        <v>592870.57351286651</v>
      </c>
      <c r="F33" s="15">
        <f ca="1">F32+表格1[[#This Row],[投資獲利]]-表格1[[#This Row],[可提領金額]]</f>
        <v>17473180.940752551</v>
      </c>
      <c r="G33" s="15">
        <f>G32*(1+平均報酬率)-表格1[[#This Row],[費用規劃]]</f>
        <v>17473180.940752551</v>
      </c>
    </row>
    <row r="34" spans="1:7" x14ac:dyDescent="0.4">
      <c r="A34" s="9">
        <v>82</v>
      </c>
      <c r="B34" s="10">
        <f t="shared" si="0"/>
        <v>1153518.8561652098</v>
      </c>
      <c r="C34" s="10">
        <f>IF(試算模式="模擬",C33*(1+通貨膨脹率)*(1+表格1[[#This Row],[投資報酬率]])/(1+平均報酬率),C33*(1+通貨膨脹率))</f>
        <v>1153518.8561652098</v>
      </c>
      <c r="D34" s="14">
        <f t="shared" ca="1" si="1"/>
        <v>3.2896301396872829E-2</v>
      </c>
      <c r="E34" s="15">
        <f ca="1">F33*表格1[[#This Row],[投資報酬率]]</f>
        <v>574803.02658908989</v>
      </c>
      <c r="F34" s="15">
        <f ca="1">F33+表格1[[#This Row],[投資獲利]]-表格1[[#This Row],[可提領金額]]</f>
        <v>16894465.111176431</v>
      </c>
      <c r="G34" s="15">
        <f>G33*(1+平均報酬率)-表格1[[#This Row],[費用規劃]]</f>
        <v>16894465.111176431</v>
      </c>
    </row>
    <row r="35" spans="1:7" x14ac:dyDescent="0.4">
      <c r="A35" s="9">
        <v>83</v>
      </c>
      <c r="B35" s="10">
        <f t="shared" si="0"/>
        <v>1165054.0447268619</v>
      </c>
      <c r="C35" s="10">
        <f>IF(試算模式="模擬",C34*(1+通貨膨脹率)*(1+表格1[[#This Row],[投資報酬率]])/(1+平均報酬率),C34*(1+通貨膨脹率))</f>
        <v>1165054.0447268619</v>
      </c>
      <c r="D35" s="14">
        <f t="shared" ca="1" si="1"/>
        <v>3.2896301396872829E-2</v>
      </c>
      <c r="E35" s="15">
        <f ca="1">F34*表格1[[#This Row],[投資報酬率]]</f>
        <v>555765.41623621248</v>
      </c>
      <c r="F35" s="15">
        <f ca="1">F34+表格1[[#This Row],[投資獲利]]-表格1[[#This Row],[可提領金額]]</f>
        <v>16285176.482685784</v>
      </c>
      <c r="G35" s="15">
        <f>G34*(1+平均報酬率)-表格1[[#This Row],[費用規劃]]</f>
        <v>16285176.482685784</v>
      </c>
    </row>
    <row r="36" spans="1:7" x14ac:dyDescent="0.4">
      <c r="A36" s="9">
        <v>84</v>
      </c>
      <c r="B36" s="10">
        <f t="shared" si="0"/>
        <v>1176704.5851741305</v>
      </c>
      <c r="C36" s="10">
        <f>IF(試算模式="模擬",C35*(1+通貨膨脹率)*(1+表格1[[#This Row],[投資報酬率]])/(1+平均報酬率),C35*(1+通貨膨脹率))</f>
        <v>1176704.5851741305</v>
      </c>
      <c r="D36" s="14">
        <f t="shared" ca="1" si="1"/>
        <v>3.2896301396872829E-2</v>
      </c>
      <c r="E36" s="15">
        <f ca="1">F35*表格1[[#This Row],[投資報酬率]]</f>
        <v>535722.07387569686</v>
      </c>
      <c r="F36" s="15">
        <f ca="1">F35+表格1[[#This Row],[投資獲利]]-表格1[[#This Row],[可提領金額]]</f>
        <v>15644193.971387351</v>
      </c>
      <c r="G36" s="15">
        <f>G35*(1+平均報酬率)-表格1[[#This Row],[費用規劃]]</f>
        <v>15644193.971387351</v>
      </c>
    </row>
    <row r="37" spans="1:7" x14ac:dyDescent="0.4">
      <c r="A37" s="9">
        <v>85</v>
      </c>
      <c r="B37" s="10">
        <f t="shared" si="0"/>
        <v>1188471.6310258717</v>
      </c>
      <c r="C37" s="10">
        <f>IF(試算模式="模擬",C36*(1+通貨膨脹率)*(1+表格1[[#This Row],[投資報酬率]])/(1+平均報酬率),C36*(1+通貨膨脹率))</f>
        <v>1188471.6310258717</v>
      </c>
      <c r="D37" s="14">
        <f t="shared" ca="1" si="1"/>
        <v>3.2896301396872829E-2</v>
      </c>
      <c r="E37" s="15">
        <f ca="1">F36*表格1[[#This Row],[投資報酬率]]</f>
        <v>514636.11999389919</v>
      </c>
      <c r="F37" s="15">
        <f ca="1">F36+表格1[[#This Row],[投資獲利]]-表格1[[#This Row],[可提領金額]]</f>
        <v>14970358.460355379</v>
      </c>
      <c r="G37" s="15">
        <f>G36*(1+平均報酬率)-表格1[[#This Row],[費用規劃]]</f>
        <v>14970358.460355379</v>
      </c>
    </row>
    <row r="38" spans="1:7" x14ac:dyDescent="0.4">
      <c r="A38" s="9">
        <v>86</v>
      </c>
      <c r="B38" s="10">
        <f t="shared" si="0"/>
        <v>1200356.3473361304</v>
      </c>
      <c r="C38" s="10">
        <f>IF(試算模式="模擬",C37*(1+通貨膨脹率)*(1+表格1[[#This Row],[投資報酬率]])/(1+平均報酬率),C37*(1+通貨膨脹率))</f>
        <v>1200356.3473361304</v>
      </c>
      <c r="D38" s="14">
        <f t="shared" ca="1" si="1"/>
        <v>3.2896301396872829E-2</v>
      </c>
      <c r="E38" s="15">
        <f ca="1">F37*表格1[[#This Row],[投資報酬率]]</f>
        <v>492469.42393107561</v>
      </c>
      <c r="F38" s="15">
        <f ca="1">F37+表格1[[#This Row],[投資獲利]]-表格1[[#This Row],[可提領金額]]</f>
        <v>14262471.536950324</v>
      </c>
      <c r="G38" s="15">
        <f>G37*(1+平均報酬率)-表格1[[#This Row],[費用規劃]]</f>
        <v>14262471.536950324</v>
      </c>
    </row>
    <row r="39" spans="1:7" x14ac:dyDescent="0.4">
      <c r="A39" s="9">
        <v>87</v>
      </c>
      <c r="B39" s="10">
        <f t="shared" si="0"/>
        <v>1212359.9108094918</v>
      </c>
      <c r="C39" s="10">
        <f>IF(試算模式="模擬",C38*(1+通貨膨脹率)*(1+表格1[[#This Row],[投資報酬率]])/(1+平均報酬率),C38*(1+通貨膨脹率))</f>
        <v>1212359.9108094918</v>
      </c>
      <c r="D39" s="14">
        <f t="shared" ca="1" si="1"/>
        <v>3.2896301396872829E-2</v>
      </c>
      <c r="E39" s="15">
        <f ca="1">F38*表格1[[#This Row],[投資報酬率]]</f>
        <v>469182.56234383793</v>
      </c>
      <c r="F39" s="15">
        <f ca="1">F38+表格1[[#This Row],[投資獲利]]-表格1[[#This Row],[可提領金額]]</f>
        <v>13519294.188484669</v>
      </c>
      <c r="G39" s="15">
        <f>G38*(1+平均報酬率)-表格1[[#This Row],[費用規劃]]</f>
        <v>13519294.188484669</v>
      </c>
    </row>
    <row r="40" spans="1:7" x14ac:dyDescent="0.4">
      <c r="A40" s="9">
        <v>88</v>
      </c>
      <c r="B40" s="10">
        <f t="shared" si="0"/>
        <v>1224483.5099175866</v>
      </c>
      <c r="C40" s="10">
        <f>IF(試算模式="模擬",C39*(1+通貨膨脹率)*(1+表格1[[#This Row],[投資報酬率]])/(1+平均報酬率),C39*(1+通貨膨脹率))</f>
        <v>1224483.5099175866</v>
      </c>
      <c r="D40" s="14">
        <f t="shared" ca="1" si="1"/>
        <v>3.2896301396872829E-2</v>
      </c>
      <c r="E40" s="15">
        <f ca="1">F39*表格1[[#This Row],[投資報酬率]]</f>
        <v>444734.77629738295</v>
      </c>
      <c r="F40" s="15">
        <f ca="1">F39+表格1[[#This Row],[投資獲利]]-表格1[[#This Row],[可提領金額]]</f>
        <v>12739545.454864465</v>
      </c>
      <c r="G40" s="15">
        <f>G39*(1+平均報酬率)-表格1[[#This Row],[費用規劃]]</f>
        <v>12739545.454864465</v>
      </c>
    </row>
    <row r="41" spans="1:7" x14ac:dyDescent="0.4">
      <c r="A41" s="9">
        <v>89</v>
      </c>
      <c r="B41" s="10">
        <f t="shared" si="0"/>
        <v>1236728.3450167624</v>
      </c>
      <c r="C41" s="10">
        <f>IF(試算模式="模擬",C40*(1+通貨膨脹率)*(1+表格1[[#This Row],[投資報酬率]])/(1+平均報酬率),C40*(1+通貨膨脹率))</f>
        <v>1236728.3450167624</v>
      </c>
      <c r="D41" s="14">
        <f t="shared" ca="1" si="1"/>
        <v>3.2896301396872829E-2</v>
      </c>
      <c r="E41" s="15">
        <f ca="1">F40*表格1[[#This Row],[投資報酬率]]</f>
        <v>419083.92694238276</v>
      </c>
      <c r="F41" s="15">
        <f ca="1">F40+表格1[[#This Row],[投資獲利]]-表格1[[#This Row],[可提領金額]]</f>
        <v>11921901.036790084</v>
      </c>
      <c r="G41" s="15">
        <f>G40*(1+平均報酬率)-表格1[[#This Row],[費用規劃]]</f>
        <v>11921901.036790084</v>
      </c>
    </row>
    <row r="42" spans="1:7" x14ac:dyDescent="0.4">
      <c r="A42" s="9">
        <v>90</v>
      </c>
      <c r="B42" s="10">
        <f t="shared" si="0"/>
        <v>1249095.62846693</v>
      </c>
      <c r="C42" s="10">
        <f>IF(試算模式="模擬",C41*(1+通貨膨脹率)*(1+表格1[[#This Row],[投資報酬率]])/(1+平均報酬率),C41*(1+通貨膨脹率))</f>
        <v>1249095.62846693</v>
      </c>
      <c r="D42" s="14">
        <f t="shared" ca="1" si="1"/>
        <v>3.2896301396872829E-2</v>
      </c>
      <c r="E42" s="15">
        <f ca="1">F41*表格1[[#This Row],[投資報酬率]]</f>
        <v>392186.44972993725</v>
      </c>
      <c r="F42" s="15">
        <f ca="1">F41+表格1[[#This Row],[投資獲利]]-表格1[[#This Row],[可提領金額]]</f>
        <v>11064991.858053092</v>
      </c>
      <c r="G42" s="15">
        <f>G41*(1+平均報酬率)-表格1[[#This Row],[費用規劃]]</f>
        <v>11064991.858053092</v>
      </c>
    </row>
    <row r="43" spans="1:7" x14ac:dyDescent="0.4">
      <c r="A43" s="9">
        <v>91</v>
      </c>
      <c r="B43" s="10">
        <f t="shared" si="0"/>
        <v>1261586.5847515992</v>
      </c>
      <c r="C43" s="10">
        <f>IF(試算模式="模擬",C42*(1+通貨膨脹率)*(1+表格1[[#This Row],[投資報酬率]])/(1+平均報酬率),C42*(1+通貨膨脹率))</f>
        <v>1261586.5847515992</v>
      </c>
      <c r="D43" s="14">
        <f t="shared" ca="1" si="1"/>
        <v>3.2896301396872829E-2</v>
      </c>
      <c r="E43" s="15">
        <f ca="1">F42*表格1[[#This Row],[投資報酬率]]</f>
        <v>363997.30711645843</v>
      </c>
      <c r="F43" s="15">
        <f ca="1">F42+表格1[[#This Row],[投資獲利]]-表格1[[#This Row],[可提領金額]]</f>
        <v>10167402.580417952</v>
      </c>
      <c r="G43" s="15">
        <f>G42*(1+平均報酬率)-表格1[[#This Row],[費用規劃]]</f>
        <v>10167402.580417952</v>
      </c>
    </row>
    <row r="44" spans="1:7" x14ac:dyDescent="0.4">
      <c r="A44" s="9">
        <v>92</v>
      </c>
      <c r="B44" s="10">
        <f t="shared" si="0"/>
        <v>1274202.4505991153</v>
      </c>
      <c r="C44" s="10">
        <f>IF(試算模式="模擬",C43*(1+通貨膨脹率)*(1+表格1[[#This Row],[投資報酬率]])/(1+平均報酬率),C43*(1+通貨膨脹率))</f>
        <v>1274202.4505991153</v>
      </c>
      <c r="D44" s="14">
        <f t="shared" ca="1" si="1"/>
        <v>3.2896301396872829E-2</v>
      </c>
      <c r="E44" s="15">
        <f ca="1">F43*表格1[[#This Row],[投資報酬率]]</f>
        <v>334469.93970877148</v>
      </c>
      <c r="F44" s="15">
        <f ca="1">F43+表格1[[#This Row],[投資獲利]]-表格1[[#This Row],[可提領金額]]</f>
        <v>9227670.0695276074</v>
      </c>
      <c r="G44" s="15">
        <f>G43*(1+平均報酬率)-表格1[[#This Row],[費用規劃]]</f>
        <v>9227670.0695276074</v>
      </c>
    </row>
    <row r="45" spans="1:7" x14ac:dyDescent="0.4">
      <c r="A45" s="9">
        <v>93</v>
      </c>
      <c r="B45" s="10">
        <f t="shared" si="0"/>
        <v>1286944.4751051066</v>
      </c>
      <c r="C45" s="10">
        <f>IF(試算模式="模擬",C44*(1+通貨膨脹率)*(1+表格1[[#This Row],[投資報酬率]])/(1+平均報酬率),C44*(1+通貨膨脹率))</f>
        <v>1286944.4751051066</v>
      </c>
      <c r="D45" s="14">
        <f t="shared" ca="1" si="1"/>
        <v>3.2896301396872829E-2</v>
      </c>
      <c r="E45" s="15">
        <f ca="1">F44*表格1[[#This Row],[投資報酬率]]</f>
        <v>303556.21579808265</v>
      </c>
      <c r="F45" s="15">
        <f ca="1">F44+表格1[[#This Row],[投資獲利]]-表格1[[#This Row],[可提領金額]]</f>
        <v>8244281.8102205824</v>
      </c>
      <c r="G45" s="15">
        <f>G44*(1+平均報酬率)-表格1[[#This Row],[費用規劃]]</f>
        <v>8244281.8102205824</v>
      </c>
    </row>
    <row r="46" spans="1:7" x14ac:dyDescent="0.4">
      <c r="A46" s="9">
        <v>94</v>
      </c>
      <c r="B46" s="10">
        <f t="shared" si="0"/>
        <v>1299813.9198561576</v>
      </c>
      <c r="C46" s="10">
        <f>IF(試算模式="模擬",C45*(1+通貨膨脹率)*(1+表格1[[#This Row],[投資報酬率]])/(1+平均報酬率),C45*(1+通貨膨脹率))</f>
        <v>1299813.9198561576</v>
      </c>
      <c r="D46" s="14">
        <f t="shared" ca="1" si="1"/>
        <v>3.2896301396872829E-2</v>
      </c>
      <c r="E46" s="15">
        <f ca="1">F45*表格1[[#This Row],[投資報酬率]]</f>
        <v>271206.3792297726</v>
      </c>
      <c r="F46" s="15">
        <f ca="1">F45+表格1[[#This Row],[投資獲利]]-表格1[[#This Row],[可提領金額]]</f>
        <v>7215674.2695941981</v>
      </c>
      <c r="G46" s="15">
        <f>G45*(1+平均報酬率)-表格1[[#This Row],[費用規劃]]</f>
        <v>7215674.2695941981</v>
      </c>
    </row>
    <row r="47" spans="1:7" x14ac:dyDescent="0.4">
      <c r="A47" s="9">
        <v>95</v>
      </c>
      <c r="B47" s="10">
        <f t="shared" si="0"/>
        <v>1312812.0590547193</v>
      </c>
      <c r="C47" s="10">
        <f>IF(試算模式="模擬",C46*(1+通貨膨脹率)*(1+表格1[[#This Row],[投資報酬率]])/(1+平均報酬率),C46*(1+通貨膨脹率))</f>
        <v>1312812.0590547193</v>
      </c>
      <c r="D47" s="14">
        <f t="shared" ca="1" si="1"/>
        <v>3.2896301396872829E-2</v>
      </c>
      <c r="E47" s="15">
        <f ca="1">F46*表格1[[#This Row],[投資報酬率]]</f>
        <v>237368.99555423096</v>
      </c>
      <c r="F47" s="15">
        <f ca="1">F46+表格1[[#This Row],[投資獲利]]-表格1[[#This Row],[可提領金額]]</f>
        <v>6140231.2060937099</v>
      </c>
      <c r="G47" s="15">
        <f>G46*(1+平均報酬率)-表格1[[#This Row],[費用規劃]]</f>
        <v>6140231.2060937099</v>
      </c>
    </row>
    <row r="48" spans="1:7" x14ac:dyDescent="0.4">
      <c r="A48" s="9">
        <v>96</v>
      </c>
      <c r="B48" s="10">
        <f t="shared" si="0"/>
        <v>1325940.1796452664</v>
      </c>
      <c r="C48" s="10">
        <f>IF(試算模式="模擬",C47*(1+通貨膨脹率)*(1+表格1[[#This Row],[投資報酬率]])/(1+平均報酬率),C47*(1+通貨膨脹率))</f>
        <v>1325940.1796452664</v>
      </c>
      <c r="D48" s="14">
        <f t="shared" ca="1" si="1"/>
        <v>3.2896301396872829E-2</v>
      </c>
      <c r="E48" s="15">
        <f ca="1">F47*表格1[[#This Row],[投資報酬率]]</f>
        <v>201990.89640214265</v>
      </c>
      <c r="F48" s="15">
        <f ca="1">F47+表格1[[#This Row],[投資獲利]]-表格1[[#This Row],[可提領金額]]</f>
        <v>5016281.9228505865</v>
      </c>
      <c r="G48" s="15">
        <f>G47*(1+平均報酬率)-表格1[[#This Row],[費用規劃]]</f>
        <v>5016281.9228505865</v>
      </c>
    </row>
    <row r="49" spans="1:7" x14ac:dyDescent="0.4">
      <c r="A49" s="9">
        <v>97</v>
      </c>
      <c r="B49" s="10">
        <f t="shared" si="0"/>
        <v>1339199.5814417191</v>
      </c>
      <c r="C49" s="10">
        <f>IF(試算模式="模擬",C48*(1+通貨膨脹率)*(1+表格1[[#This Row],[投資報酬率]])/(1+平均報酬率),C48*(1+通貨膨脹率))</f>
        <v>1339199.5814417191</v>
      </c>
      <c r="D49" s="14">
        <f t="shared" ca="1" si="1"/>
        <v>3.2896301396872829E-2</v>
      </c>
      <c r="E49" s="15">
        <f ca="1">F48*表格1[[#This Row],[投資報酬率]]</f>
        <v>165017.12202577767</v>
      </c>
      <c r="F49" s="15">
        <f ca="1">F48+表格1[[#This Row],[投資獲利]]-表格1[[#This Row],[可提領金額]]</f>
        <v>3842099.463434645</v>
      </c>
      <c r="G49" s="15">
        <f>G48*(1+平均報酬率)-表格1[[#This Row],[費用規劃]]</f>
        <v>3842099.463434645</v>
      </c>
    </row>
    <row r="50" spans="1:7" x14ac:dyDescent="0.4">
      <c r="A50" s="9">
        <v>98</v>
      </c>
      <c r="B50" s="10">
        <f t="shared" si="0"/>
        <v>1352591.5772561363</v>
      </c>
      <c r="C50" s="10">
        <f>IF(試算模式="模擬",C49*(1+通貨膨脹率)*(1+表格1[[#This Row],[投資報酬率]])/(1+平均報酬率),C49*(1+通貨膨脹率))</f>
        <v>1352591.5772561363</v>
      </c>
      <c r="D50" s="14">
        <f t="shared" ca="1" si="1"/>
        <v>3.2896301396872829E-2</v>
      </c>
      <c r="E50" s="15">
        <f ca="1">F49*表格1[[#This Row],[投資報酬率]]</f>
        <v>126390.86194590946</v>
      </c>
      <c r="F50" s="15">
        <f ca="1">F49+表格1[[#This Row],[投資獲利]]-表格1[[#This Row],[可提領金額]]</f>
        <v>2615898.7481244178</v>
      </c>
      <c r="G50" s="15">
        <f>G49*(1+平均報酬率)-表格1[[#This Row],[費用規劃]]</f>
        <v>2615898.7481244178</v>
      </c>
    </row>
    <row r="51" spans="1:7" x14ac:dyDescent="0.4">
      <c r="A51" s="9">
        <v>99</v>
      </c>
      <c r="B51" s="10">
        <f t="shared" si="0"/>
        <v>1366117.4930286978</v>
      </c>
      <c r="C51" s="10">
        <f>IF(試算模式="模擬",C50*(1+通貨膨脹率)*(1+表格1[[#This Row],[投資報酬率]])/(1+平均報酬率),C50*(1+通貨膨脹率))</f>
        <v>1366117.4930286978</v>
      </c>
      <c r="D51" s="14">
        <f t="shared" ca="1" si="1"/>
        <v>3.2896301396872829E-2</v>
      </c>
      <c r="E51" s="15">
        <f ca="1">F50*表格1[[#This Row],[投資報酬率]]</f>
        <v>86053.393642003168</v>
      </c>
      <c r="F51" s="15">
        <f ca="1">F50+表格1[[#This Row],[投資獲利]]-表格1[[#This Row],[可提領金額]]</f>
        <v>1335834.6487377232</v>
      </c>
      <c r="G51" s="15">
        <f>G50*(1+平均報酬率)-表格1[[#This Row],[費用規劃]]</f>
        <v>1335834.6487377232</v>
      </c>
    </row>
    <row r="52" spans="1:7" x14ac:dyDescent="0.4">
      <c r="A52" s="9">
        <v>100</v>
      </c>
      <c r="B52" s="10">
        <f t="shared" si="0"/>
        <v>1379778.6679589848</v>
      </c>
      <c r="C52" s="10">
        <f>IF(試算模式="模擬",C51*(1+通貨膨脹率)*(1+表格1[[#This Row],[投資報酬率]])/(1+平均報酬率),C51*(1+通貨膨脹率))</f>
        <v>1379778.6679589848</v>
      </c>
      <c r="D52" s="14">
        <f t="shared" ca="1" si="1"/>
        <v>3.2896301396872829E-2</v>
      </c>
      <c r="E52" s="15">
        <f ca="1">F51*表格1[[#This Row],[投資報酬率]]</f>
        <v>43944.019221261893</v>
      </c>
      <c r="F52" s="15">
        <f ca="1">F51+表格1[[#This Row],[投資獲利]]-表格1[[#This Row],[可提領金額]]</f>
        <v>0</v>
      </c>
      <c r="G52" s="15">
        <f>G51*(1+平均報酬率)-表格1[[#This Row],[費用規劃]]</f>
        <v>0</v>
      </c>
    </row>
  </sheetData>
  <phoneticPr fontId="2" type="noConversion"/>
  <dataValidations disablePrompts="1" count="1">
    <dataValidation type="list" allowBlank="1" showInputMessage="1" showErrorMessage="1" sqref="B5:B10" xr:uid="{B1C0BA54-8D72-40BF-99F4-644B3BB82733}">
      <formula1>"模擬,規劃或執行"</formula1>
    </dataValidation>
  </dataValidations>
  <pageMargins left="0.7" right="0.7" top="0.75" bottom="0.75" header="0.3" footer="0.3"/>
  <pageSetup paperSize="9" orientation="portrait" r:id="rId1"/>
  <ignoredErrors>
    <ignoredError sqref="A13:A52 D14:D52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6</vt:i4>
      </vt:variant>
    </vt:vector>
  </HeadingPairs>
  <TitlesOfParts>
    <vt:vector size="7" baseType="lpstr">
      <vt:lpstr>工作表1</vt:lpstr>
      <vt:lpstr>平均報酬率</vt:lpstr>
      <vt:lpstr>年費用現值</vt:lpstr>
      <vt:lpstr>波動度</vt:lpstr>
      <vt:lpstr>退休金需求</vt:lpstr>
      <vt:lpstr>通貨膨脹率</vt:lpstr>
      <vt:lpstr>試算模式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2018-06-02T21:52:47Z</dcterms:created>
  <dcterms:modified xsi:type="dcterms:W3CDTF">2018-06-03T13:50:44Z</dcterms:modified>
</cp:coreProperties>
</file>