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44" windowWidth="15756" windowHeight="6108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M6" i="1"/>
  <c r="H6"/>
  <c r="I7"/>
  <c r="J7" s="1"/>
  <c r="J6"/>
  <c r="L6" s="1"/>
  <c r="E6"/>
  <c r="G6"/>
  <c r="M7" l="1"/>
  <c r="K7"/>
  <c r="L7" s="1"/>
  <c r="I8"/>
  <c r="M8" s="1"/>
  <c r="F7"/>
  <c r="G7" s="1"/>
  <c r="K8" l="1"/>
  <c r="I9"/>
  <c r="M9" s="1"/>
  <c r="J8"/>
  <c r="L8" s="1"/>
  <c r="F8"/>
  <c r="K9" l="1"/>
  <c r="I10"/>
  <c r="M10" s="1"/>
  <c r="J9"/>
  <c r="L9" s="1"/>
  <c r="G8"/>
  <c r="F9" s="1"/>
  <c r="G9" s="1"/>
  <c r="F10" s="1"/>
  <c r="G10" s="1"/>
  <c r="F11" s="1"/>
  <c r="G11" s="1"/>
  <c r="K10" l="1"/>
  <c r="I11"/>
  <c r="M11" s="1"/>
  <c r="J10"/>
  <c r="L10" s="1"/>
  <c r="K11" s="1"/>
  <c r="F12"/>
  <c r="G12" s="1"/>
  <c r="I12" l="1"/>
  <c r="M12" s="1"/>
  <c r="J11"/>
  <c r="L11" s="1"/>
  <c r="F13"/>
  <c r="G13" s="1"/>
  <c r="K12" l="1"/>
  <c r="I13"/>
  <c r="M13" s="1"/>
  <c r="J12"/>
  <c r="L12" s="1"/>
  <c r="K13" s="1"/>
  <c r="F14"/>
  <c r="G14" s="1"/>
  <c r="I14" l="1"/>
  <c r="M14" s="1"/>
  <c r="J13"/>
  <c r="L13" s="1"/>
  <c r="F15"/>
  <c r="G15" s="1"/>
  <c r="K14" l="1"/>
  <c r="I15"/>
  <c r="M15" s="1"/>
  <c r="J14"/>
  <c r="L14" s="1"/>
  <c r="K15" s="1"/>
  <c r="F16"/>
  <c r="G16" s="1"/>
  <c r="I16" l="1"/>
  <c r="M16" s="1"/>
  <c r="J15"/>
  <c r="L15" s="1"/>
  <c r="K16" s="1"/>
  <c r="F17"/>
  <c r="G17" s="1"/>
  <c r="I17" l="1"/>
  <c r="M17" s="1"/>
  <c r="J16"/>
  <c r="L16" s="1"/>
  <c r="F18"/>
  <c r="G18" s="1"/>
  <c r="K17" l="1"/>
  <c r="I18"/>
  <c r="M18" s="1"/>
  <c r="J17"/>
  <c r="L17" s="1"/>
  <c r="K18" s="1"/>
  <c r="F19"/>
  <c r="G19" s="1"/>
  <c r="I19" l="1"/>
  <c r="M19" s="1"/>
  <c r="J18"/>
  <c r="L18" s="1"/>
  <c r="K19" s="1"/>
  <c r="F20"/>
  <c r="G20" s="1"/>
  <c r="I20" l="1"/>
  <c r="M20" s="1"/>
  <c r="J19"/>
  <c r="L19" s="1"/>
  <c r="F21"/>
  <c r="G21" s="1"/>
  <c r="K20" l="1"/>
  <c r="I21"/>
  <c r="M21" s="1"/>
  <c r="J20"/>
  <c r="L20" s="1"/>
  <c r="K21" s="1"/>
  <c r="F22"/>
  <c r="G22" s="1"/>
  <c r="I22" l="1"/>
  <c r="M22" s="1"/>
  <c r="J21"/>
  <c r="L21" s="1"/>
  <c r="F23"/>
  <c r="G23" s="1"/>
  <c r="K22" l="1"/>
  <c r="I23"/>
  <c r="M23" s="1"/>
  <c r="J22"/>
  <c r="L22" s="1"/>
  <c r="K23" s="1"/>
  <c r="F24"/>
  <c r="G24" s="1"/>
  <c r="I24" l="1"/>
  <c r="M24" s="1"/>
  <c r="J23"/>
  <c r="L23" s="1"/>
  <c r="F25"/>
  <c r="G25" s="1"/>
  <c r="K24" l="1"/>
  <c r="I25"/>
  <c r="M25" s="1"/>
  <c r="J24"/>
  <c r="L24" s="1"/>
  <c r="K25" s="1"/>
  <c r="F26"/>
  <c r="G26" s="1"/>
  <c r="I26" l="1"/>
  <c r="M26" s="1"/>
  <c r="J25"/>
  <c r="L25" s="1"/>
  <c r="F27"/>
  <c r="G27" s="1"/>
  <c r="K26" l="1"/>
  <c r="I27"/>
  <c r="M27" s="1"/>
  <c r="J26"/>
  <c r="L26" s="1"/>
  <c r="K27" s="1"/>
  <c r="F28"/>
  <c r="G28" s="1"/>
  <c r="I28" l="1"/>
  <c r="M28" s="1"/>
  <c r="J27"/>
  <c r="L27" s="1"/>
  <c r="F29"/>
  <c r="G29" s="1"/>
  <c r="K28" l="1"/>
  <c r="I29"/>
  <c r="M29" s="1"/>
  <c r="J28"/>
  <c r="L28" s="1"/>
  <c r="K29" s="1"/>
  <c r="F30"/>
  <c r="G30" s="1"/>
  <c r="I30" l="1"/>
  <c r="M30" s="1"/>
  <c r="J29"/>
  <c r="L29" s="1"/>
  <c r="F31"/>
  <c r="G31" s="1"/>
  <c r="K30" l="1"/>
  <c r="I31"/>
  <c r="M31" s="1"/>
  <c r="J30"/>
  <c r="L30" s="1"/>
  <c r="K31" s="1"/>
  <c r="F32"/>
  <c r="G32" s="1"/>
  <c r="I32" l="1"/>
  <c r="M32" s="1"/>
  <c r="J31"/>
  <c r="L31" s="1"/>
  <c r="F33"/>
  <c r="G33" s="1"/>
  <c r="K32" l="1"/>
  <c r="I33"/>
  <c r="M33" s="1"/>
  <c r="J32"/>
  <c r="L32" s="1"/>
  <c r="K33" s="1"/>
  <c r="F34"/>
  <c r="G34" s="1"/>
  <c r="I34" l="1"/>
  <c r="M34" s="1"/>
  <c r="J33"/>
  <c r="L33" s="1"/>
  <c r="F35"/>
  <c r="G35" s="1"/>
  <c r="K34" l="1"/>
  <c r="I35"/>
  <c r="M35" s="1"/>
  <c r="J34"/>
  <c r="L34" s="1"/>
  <c r="K35" s="1"/>
  <c r="F36"/>
  <c r="G36" s="1"/>
  <c r="I36" l="1"/>
  <c r="M36" s="1"/>
  <c r="J35"/>
  <c r="L35" s="1"/>
  <c r="F37"/>
  <c r="G37" s="1"/>
  <c r="K36" l="1"/>
  <c r="I37"/>
  <c r="M37" s="1"/>
  <c r="J36"/>
  <c r="L36" s="1"/>
  <c r="K37" s="1"/>
  <c r="F38"/>
  <c r="G38" s="1"/>
  <c r="I38" l="1"/>
  <c r="M38" s="1"/>
  <c r="J37"/>
  <c r="L37" s="1"/>
  <c r="K38" s="1"/>
  <c r="F39"/>
  <c r="G39" s="1"/>
  <c r="I39" l="1"/>
  <c r="M39" s="1"/>
  <c r="J38"/>
  <c r="L38" s="1"/>
  <c r="F40"/>
  <c r="G40" s="1"/>
  <c r="K39" l="1"/>
  <c r="I40"/>
  <c r="M40" s="1"/>
  <c r="J39"/>
  <c r="L39" s="1"/>
  <c r="K40" s="1"/>
  <c r="F41"/>
  <c r="G41" s="1"/>
  <c r="I41" l="1"/>
  <c r="M41" s="1"/>
  <c r="J40"/>
  <c r="L40" s="1"/>
  <c r="F42"/>
  <c r="G42" s="1"/>
  <c r="K41" l="1"/>
  <c r="I42"/>
  <c r="M42" s="1"/>
  <c r="J41"/>
  <c r="L41" s="1"/>
  <c r="K42" s="1"/>
  <c r="F43"/>
  <c r="G43" s="1"/>
  <c r="I43" l="1"/>
  <c r="M43" s="1"/>
  <c r="J42"/>
  <c r="L42" s="1"/>
  <c r="F44"/>
  <c r="G44" s="1"/>
  <c r="K43" l="1"/>
  <c r="I44"/>
  <c r="M44" s="1"/>
  <c r="J43"/>
  <c r="L43" s="1"/>
  <c r="F45"/>
  <c r="G45" s="1"/>
  <c r="K44" l="1"/>
  <c r="I45"/>
  <c r="M45" s="1"/>
  <c r="J44"/>
  <c r="L44" s="1"/>
  <c r="K45" s="1"/>
  <c r="F46"/>
  <c r="G46" s="1"/>
  <c r="I46" l="1"/>
  <c r="M46" s="1"/>
  <c r="J45"/>
  <c r="L45" s="1"/>
  <c r="F47"/>
  <c r="G47" s="1"/>
  <c r="K46" l="1"/>
  <c r="I47"/>
  <c r="M47" s="1"/>
  <c r="J46"/>
  <c r="L46" s="1"/>
  <c r="K47" s="1"/>
  <c r="F48"/>
  <c r="G48" s="1"/>
  <c r="I48" l="1"/>
  <c r="M48" s="1"/>
  <c r="J47"/>
  <c r="L47" s="1"/>
  <c r="F49"/>
  <c r="G49" s="1"/>
  <c r="K48" l="1"/>
  <c r="I49"/>
  <c r="M49" s="1"/>
  <c r="J48"/>
  <c r="L48" s="1"/>
  <c r="F50"/>
  <c r="G50" s="1"/>
  <c r="K49" l="1"/>
  <c r="I50"/>
  <c r="M50" s="1"/>
  <c r="J49"/>
  <c r="L49" s="1"/>
  <c r="K50" s="1"/>
  <c r="F51"/>
  <c r="G51" s="1"/>
  <c r="I51" l="1"/>
  <c r="M51" s="1"/>
  <c r="J50"/>
  <c r="L50" s="1"/>
  <c r="K51" s="1"/>
  <c r="F52"/>
  <c r="G52" s="1"/>
  <c r="I52" l="1"/>
  <c r="M52" s="1"/>
  <c r="J51"/>
  <c r="L51" s="1"/>
  <c r="F53"/>
  <c r="G53" s="1"/>
  <c r="K52" l="1"/>
  <c r="I53"/>
  <c r="M53" s="1"/>
  <c r="J52"/>
  <c r="L52" s="1"/>
  <c r="K53" s="1"/>
  <c r="F54"/>
  <c r="G54" s="1"/>
  <c r="I54" l="1"/>
  <c r="M54" s="1"/>
  <c r="J53"/>
  <c r="L53" s="1"/>
  <c r="F55"/>
  <c r="G55" s="1"/>
  <c r="K54" l="1"/>
  <c r="I55"/>
  <c r="M55" s="1"/>
  <c r="J54"/>
  <c r="L54" s="1"/>
  <c r="K55" s="1"/>
  <c r="F56"/>
  <c r="G56" s="1"/>
  <c r="I56" l="1"/>
  <c r="M56" s="1"/>
  <c r="J55"/>
  <c r="L55" s="1"/>
  <c r="K56" s="1"/>
  <c r="F57"/>
  <c r="G57" s="1"/>
  <c r="I57" l="1"/>
  <c r="M57" s="1"/>
  <c r="J56"/>
  <c r="L56" s="1"/>
  <c r="K57" s="1"/>
  <c r="F58"/>
  <c r="G58" s="1"/>
  <c r="I58" l="1"/>
  <c r="M58" s="1"/>
  <c r="J57"/>
  <c r="L57" s="1"/>
  <c r="F59"/>
  <c r="G59" s="1"/>
  <c r="K58" l="1"/>
  <c r="I59"/>
  <c r="M59" s="1"/>
  <c r="J58"/>
  <c r="L58" s="1"/>
  <c r="K59" s="1"/>
  <c r="F60"/>
  <c r="G60" s="1"/>
  <c r="I60" l="1"/>
  <c r="M60" s="1"/>
  <c r="J59"/>
  <c r="L59" s="1"/>
  <c r="F61"/>
  <c r="G61" s="1"/>
  <c r="K60" l="1"/>
  <c r="I61"/>
  <c r="J60"/>
  <c r="L60" s="1"/>
  <c r="K61" s="1"/>
  <c r="F62"/>
  <c r="I62" l="1"/>
  <c r="M61"/>
  <c r="J62"/>
  <c r="J61"/>
  <c r="L61" s="1"/>
  <c r="G62"/>
  <c r="F63" s="1"/>
  <c r="G63" s="1"/>
  <c r="H63" s="1"/>
  <c r="B1" s="1"/>
  <c r="M62" l="1"/>
  <c r="I63"/>
  <c r="K62"/>
  <c r="L62" s="1"/>
  <c r="K63" l="1"/>
  <c r="J63"/>
  <c r="L63" s="1"/>
  <c r="B2" l="1"/>
  <c r="M63"/>
</calcChain>
</file>

<file path=xl/sharedStrings.xml><?xml version="1.0" encoding="utf-8"?>
<sst xmlns="http://schemas.openxmlformats.org/spreadsheetml/2006/main" count="15" uniqueCount="14">
  <si>
    <t>日期</t>
  </si>
  <si>
    <t>基金淨值</t>
  </si>
  <si>
    <t>配權比例</t>
    <phoneticPr fontId="3" type="noConversion"/>
  </si>
  <si>
    <t>單筆報酬率</t>
    <phoneticPr fontId="3" type="noConversion"/>
  </si>
  <si>
    <t>購買單位</t>
    <phoneticPr fontId="3" type="noConversion"/>
  </si>
  <si>
    <t>購買美元</t>
    <phoneticPr fontId="3" type="noConversion"/>
  </si>
  <si>
    <t>配權</t>
    <phoneticPr fontId="3" type="noConversion"/>
  </si>
  <si>
    <t>累計單位</t>
    <phoneticPr fontId="3" type="noConversion"/>
  </si>
  <si>
    <t>購買美元</t>
    <phoneticPr fontId="3" type="noConversion"/>
  </si>
  <si>
    <t>購買單位</t>
    <phoneticPr fontId="3" type="noConversion"/>
  </si>
  <si>
    <t>配權</t>
    <phoneticPr fontId="3" type="noConversion"/>
  </si>
  <si>
    <t>累計單位</t>
    <phoneticPr fontId="3" type="noConversion"/>
  </si>
  <si>
    <t>定期定額報酬率</t>
    <phoneticPr fontId="3" type="noConversion"/>
  </si>
  <si>
    <t>現金流量</t>
    <phoneticPr fontId="3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</si>
</sst>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_-;\-* #,##0_-;_-* &quot;-&quot;??_-;_-@_-"/>
    <numFmt numFmtId="177" formatCode="#,##0.00_ ;[Red]\-#,##0.00\ "/>
    <numFmt numFmtId="179" formatCode="0.0%"/>
  </numFmts>
  <fonts count="5">
    <font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-0.499984740745262"/>
        <bgColor theme="1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4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43" fontId="0" fillId="0" borderId="0" xfId="0" applyNumberFormat="1">
      <alignment vertical="center"/>
    </xf>
    <xf numFmtId="43" fontId="4" fillId="0" borderId="0" xfId="0" applyNumberFormat="1" applyFont="1" applyFill="1">
      <alignment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176" fontId="4" fillId="0" borderId="3" xfId="1" applyNumberFormat="1" applyFont="1" applyFill="1" applyBorder="1">
      <alignment vertical="center"/>
    </xf>
    <xf numFmtId="43" fontId="4" fillId="0" borderId="3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43" fontId="4" fillId="0" borderId="4" xfId="0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43" fontId="4" fillId="0" borderId="5" xfId="0" applyNumberFormat="1" applyFont="1" applyFill="1" applyBorder="1">
      <alignment vertical="center"/>
    </xf>
    <xf numFmtId="176" fontId="4" fillId="0" borderId="3" xfId="1" applyNumberFormat="1" applyFont="1" applyFill="1" applyBorder="1" applyAlignment="1">
      <alignment horizontal="right" vertical="center" wrapText="1"/>
    </xf>
    <xf numFmtId="43" fontId="4" fillId="0" borderId="3" xfId="0" applyNumberFormat="1" applyFont="1" applyFill="1" applyBorder="1" applyAlignment="1">
      <alignment horizontal="right" vertical="center" wrapText="1"/>
    </xf>
    <xf numFmtId="43" fontId="4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43" fontId="4" fillId="0" borderId="5" xfId="0" applyNumberFormat="1" applyFont="1" applyFill="1" applyBorder="1" applyAlignment="1">
      <alignment horizontal="right" vertical="center" wrapText="1"/>
    </xf>
    <xf numFmtId="43" fontId="4" fillId="0" borderId="0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>
      <alignment vertical="center"/>
    </xf>
    <xf numFmtId="10" fontId="4" fillId="4" borderId="4" xfId="2" applyNumberFormat="1" applyFont="1" applyFill="1" applyBorder="1">
      <alignment vertical="center"/>
    </xf>
    <xf numFmtId="10" fontId="4" fillId="3" borderId="4" xfId="2" applyNumberFormat="1" applyFont="1" applyFill="1" applyBorder="1">
      <alignment vertical="center"/>
    </xf>
    <xf numFmtId="10" fontId="4" fillId="3" borderId="0" xfId="2" applyNumberFormat="1" applyFont="1" applyFill="1" applyBorder="1">
      <alignment vertical="center"/>
    </xf>
    <xf numFmtId="177" fontId="4" fillId="0" borderId="4" xfId="0" applyNumberFormat="1" applyFont="1" applyFill="1" applyBorder="1" applyAlignment="1">
      <alignment horizontal="right" vertical="center" wrapText="1"/>
    </xf>
    <xf numFmtId="177" fontId="0" fillId="0" borderId="0" xfId="0" applyNumberForma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79" fontId="0" fillId="0" borderId="0" xfId="2" applyNumberFormat="1" applyFont="1">
      <alignment vertical="center"/>
    </xf>
    <xf numFmtId="43" fontId="4" fillId="0" borderId="0" xfId="0" applyNumberFormat="1" applyFont="1" applyFill="1" applyBorder="1">
      <alignment vertical="center"/>
    </xf>
    <xf numFmtId="177" fontId="0" fillId="0" borderId="0" xfId="0" applyNumberForma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border outline="0">
        <left style="thin">
          <color theme="0"/>
        </left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微軟正黑體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77" formatCode="#,##0.00_ ;[Red]\-#,##0.00\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軟正黑體"/>
        <scheme val="none"/>
      </font>
      <numFmt numFmtId="17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border outline="0">
        <left style="thin">
          <color theme="0"/>
        </left>
      </border>
    </dxf>
    <dxf>
      <fill>
        <patternFill patternType="none">
          <fgColor indexed="64"/>
          <bgColor auto="1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微軟正黑體"/>
        <scheme val="none"/>
      </font>
      <fill>
        <patternFill patternType="solid">
          <fgColor theme="1"/>
          <bgColor theme="6" tint="-0.49998474074526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表格2" displayName="表格2" ref="I5:M63" totalsRowShown="0" headerRowDxfId="15" dataDxfId="13" headerRowBorderDxfId="14" tableBorderDxfId="12">
  <tableColumns count="5">
    <tableColumn id="1" name="購買美元" dataDxfId="11" dataCellStyle="千分位">
      <calculatedColumnFormula>I5</calculatedColumnFormula>
    </tableColumn>
    <tableColumn id="2" name="購買單位" dataDxfId="10">
      <calculatedColumnFormula>I6/B6</calculatedColumnFormula>
    </tableColumn>
    <tableColumn id="3" name="配權" dataDxfId="9">
      <calculatedColumnFormula>L5*C6</calculatedColumnFormula>
    </tableColumn>
    <tableColumn id="4" name="累計單位" dataDxfId="8">
      <calculatedColumnFormula>L5+J6+K6</calculatedColumnFormula>
    </tableColumn>
    <tableColumn id="5" name="現金流量" dataDxfId="7">
      <calculatedColumnFormula>-表格2[[#This Row],[購買美元]]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表格3" displayName="表格3" ref="D5:H63" totalsRowShown="0" headerRowDxfId="6" headerRowBorderDxfId="5" tableBorderDxfId="4">
  <tableColumns count="5">
    <tableColumn id="1" name="購買美元" dataDxfId="3"/>
    <tableColumn id="2" name="購買單位" dataDxfId="2"/>
    <tableColumn id="3" name="配權" dataDxfId="1">
      <calculatedColumnFormula>G5*C6</calculatedColumnFormula>
    </tableColumn>
    <tableColumn id="4" name="累計單位" dataDxfId="0">
      <calculatedColumnFormula>G5+F6+E6</calculatedColumnFormula>
    </tableColumn>
    <tableColumn id="5" name="現金流量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zoomScale="85" zoomScaleNormal="85" workbookViewId="0">
      <pane ySplit="3876" topLeftCell="A56"/>
      <selection activeCell="M1" sqref="M1"/>
      <selection pane="bottomLeft" activeCell="N59" sqref="N59"/>
    </sheetView>
  </sheetViews>
  <sheetFormatPr defaultRowHeight="14.4"/>
  <cols>
    <col min="1" max="1" width="15.19921875" bestFit="1" customWidth="1"/>
    <col min="2" max="3" width="9.19921875" bestFit="1" customWidth="1"/>
    <col min="4" max="4" width="10.69921875" bestFit="1" customWidth="1"/>
    <col min="5" max="5" width="11.69921875" bestFit="1" customWidth="1"/>
    <col min="6" max="6" width="6.796875" bestFit="1" customWidth="1"/>
    <col min="7" max="7" width="10.3984375" bestFit="1" customWidth="1"/>
    <col min="8" max="8" width="11.69921875" bestFit="1" customWidth="1"/>
    <col min="9" max="9" width="10.69921875" customWidth="1"/>
    <col min="11" max="11" width="12" customWidth="1"/>
    <col min="12" max="12" width="10.59765625" bestFit="1" customWidth="1"/>
    <col min="13" max="13" width="10.5" bestFit="1" customWidth="1"/>
    <col min="15" max="15" width="11.09765625" bestFit="1" customWidth="1"/>
  </cols>
  <sheetData>
    <row r="1" spans="1:13">
      <c r="A1" t="s">
        <v>3</v>
      </c>
      <c r="B1" s="2">
        <f>RATE(58,0,-29000,H63)*12</f>
        <v>9.1291656133483626E-2</v>
      </c>
      <c r="C1" s="2"/>
      <c r="D1" s="2"/>
      <c r="G1" s="38"/>
      <c r="H1" s="3"/>
      <c r="M1" s="38"/>
    </row>
    <row r="2" spans="1:13">
      <c r="A2" t="s">
        <v>12</v>
      </c>
      <c r="B2" s="2">
        <f>RATE(58,-500,0,L63*B63)*12</f>
        <v>8.2297515710429606E-2</v>
      </c>
      <c r="C2" s="2"/>
    </row>
    <row r="3" spans="1:13">
      <c r="K3" s="3"/>
      <c r="L3" s="3"/>
      <c r="M3" s="38"/>
    </row>
    <row r="5" spans="1:13" ht="14.4" customHeight="1" thickBot="1">
      <c r="A5" s="30" t="s">
        <v>0</v>
      </c>
      <c r="B5" s="30" t="s">
        <v>1</v>
      </c>
      <c r="C5" s="31" t="s">
        <v>2</v>
      </c>
      <c r="D5" s="32" t="s">
        <v>5</v>
      </c>
      <c r="E5" s="32" t="s">
        <v>4</v>
      </c>
      <c r="F5" s="32" t="s">
        <v>6</v>
      </c>
      <c r="G5" s="33" t="s">
        <v>7</v>
      </c>
      <c r="H5" s="34" t="s">
        <v>13</v>
      </c>
      <c r="I5" s="35" t="s">
        <v>8</v>
      </c>
      <c r="J5" s="35" t="s">
        <v>9</v>
      </c>
      <c r="K5" s="35" t="s">
        <v>10</v>
      </c>
      <c r="L5" s="36" t="s">
        <v>11</v>
      </c>
      <c r="M5" s="37" t="s">
        <v>13</v>
      </c>
    </row>
    <row r="6" spans="1:13" ht="15" thickTop="1">
      <c r="A6" s="5">
        <v>39258</v>
      </c>
      <c r="B6" s="6">
        <v>15.18</v>
      </c>
      <c r="C6" s="24"/>
      <c r="D6" s="17">
        <v>29000</v>
      </c>
      <c r="E6" s="17">
        <f>D6/B6</f>
        <v>1910.4084321475625</v>
      </c>
      <c r="F6" s="18"/>
      <c r="G6" s="19">
        <f>D6/B6</f>
        <v>1910.4084321475625</v>
      </c>
      <c r="H6" s="28">
        <f>-表格3[[#This Row],[購買美元]]</f>
        <v>-29000</v>
      </c>
      <c r="I6" s="11">
        <v>500</v>
      </c>
      <c r="J6" s="12">
        <f t="shared" ref="J6:J37" si="0">I6/B6</f>
        <v>32.938076416337289</v>
      </c>
      <c r="K6" s="13"/>
      <c r="L6" s="14">
        <f>J6</f>
        <v>32.938076416337289</v>
      </c>
      <c r="M6" s="29">
        <f>-表格2[[#This Row],[購買美元]]</f>
        <v>-500</v>
      </c>
    </row>
    <row r="7" spans="1:13">
      <c r="A7" s="7">
        <v>39281</v>
      </c>
      <c r="B7" s="8">
        <v>15.33</v>
      </c>
      <c r="C7" s="25">
        <v>2.6091742806103294E-3</v>
      </c>
      <c r="D7" s="20"/>
      <c r="E7" s="20"/>
      <c r="F7" s="18">
        <f t="shared" ref="F7:F38" si="1">G6*C7</f>
        <v>4.9845885466205235</v>
      </c>
      <c r="G7" s="19">
        <f>G6+F7+E7</f>
        <v>1915.393020694183</v>
      </c>
      <c r="I7" s="11">
        <f>I6</f>
        <v>500</v>
      </c>
      <c r="J7" s="12">
        <f t="shared" si="0"/>
        <v>32.615786040443574</v>
      </c>
      <c r="K7" s="12">
        <f t="shared" ref="K7:K38" si="2">L6*C7</f>
        <v>8.5941181838284905E-2</v>
      </c>
      <c r="L7" s="14">
        <f>L6+J7+K7</f>
        <v>65.639803638619142</v>
      </c>
      <c r="M7" s="29">
        <f>-表格2[[#This Row],[購買美元]]</f>
        <v>-500</v>
      </c>
    </row>
    <row r="8" spans="1:13">
      <c r="A8" s="5">
        <v>39315</v>
      </c>
      <c r="B8" s="6">
        <v>15.27</v>
      </c>
      <c r="C8" s="26">
        <v>3.9294653870133294E-3</v>
      </c>
      <c r="D8" s="20"/>
      <c r="E8" s="20"/>
      <c r="F8" s="18">
        <f t="shared" si="1"/>
        <v>7.526470577344698</v>
      </c>
      <c r="G8" s="19">
        <f t="shared" ref="G8:G62" si="3">G7+F8+E8</f>
        <v>1922.9194912715277</v>
      </c>
      <c r="I8" s="11">
        <f t="shared" ref="I8:I62" si="4">I7</f>
        <v>500</v>
      </c>
      <c r="J8" s="12">
        <f t="shared" si="0"/>
        <v>32.743942370661429</v>
      </c>
      <c r="K8" s="12">
        <f t="shared" si="2"/>
        <v>0.25792933640830551</v>
      </c>
      <c r="L8" s="14">
        <f t="shared" ref="L8:L62" si="5">L7+J8+K8</f>
        <v>98.641675345688881</v>
      </c>
      <c r="M8" s="29">
        <f>-表格2[[#This Row],[購買美元]]</f>
        <v>-500</v>
      </c>
    </row>
    <row r="9" spans="1:13">
      <c r="A9" s="7">
        <v>39346</v>
      </c>
      <c r="B9" s="8">
        <v>15.1</v>
      </c>
      <c r="C9" s="25">
        <v>2.3180709918955828E-3</v>
      </c>
      <c r="D9" s="20"/>
      <c r="E9" s="20"/>
      <c r="F9" s="18">
        <f t="shared" si="1"/>
        <v>4.4574638924671399</v>
      </c>
      <c r="G9" s="19">
        <f t="shared" si="3"/>
        <v>1927.3769551639948</v>
      </c>
      <c r="I9" s="11">
        <f t="shared" si="4"/>
        <v>500</v>
      </c>
      <c r="J9" s="12">
        <f t="shared" si="0"/>
        <v>33.112582781456958</v>
      </c>
      <c r="K9" s="12">
        <f t="shared" si="2"/>
        <v>0.22865840621082309</v>
      </c>
      <c r="L9" s="14">
        <f t="shared" si="5"/>
        <v>131.98291653335667</v>
      </c>
      <c r="M9" s="29">
        <f>-表格2[[#This Row],[購買美元]]</f>
        <v>-500</v>
      </c>
    </row>
    <row r="10" spans="1:13">
      <c r="A10" s="5">
        <v>39372</v>
      </c>
      <c r="B10" s="6">
        <v>15.66</v>
      </c>
      <c r="C10" s="26">
        <v>1.9158627514834191E-3</v>
      </c>
      <c r="D10" s="20"/>
      <c r="E10" s="20"/>
      <c r="F10" s="18">
        <f t="shared" si="1"/>
        <v>3.6925897164662254</v>
      </c>
      <c r="G10" s="19">
        <f t="shared" si="3"/>
        <v>1931.0695448804611</v>
      </c>
      <c r="I10" s="11">
        <f t="shared" si="4"/>
        <v>500</v>
      </c>
      <c r="J10" s="12">
        <f t="shared" si="0"/>
        <v>31.928480204342272</v>
      </c>
      <c r="K10" s="12">
        <f t="shared" si="2"/>
        <v>0.25286115361840317</v>
      </c>
      <c r="L10" s="14">
        <f t="shared" si="5"/>
        <v>164.16425789131733</v>
      </c>
      <c r="M10" s="29">
        <f>-表格2[[#This Row],[購買美元]]</f>
        <v>-500</v>
      </c>
    </row>
    <row r="11" spans="1:13">
      <c r="A11" s="7">
        <v>39406</v>
      </c>
      <c r="B11" s="8">
        <v>16.05</v>
      </c>
      <c r="C11" s="25">
        <v>3.9876178415646545E-3</v>
      </c>
      <c r="D11" s="20"/>
      <c r="E11" s="20"/>
      <c r="F11" s="18">
        <f t="shared" si="1"/>
        <v>7.7003673704674638</v>
      </c>
      <c r="G11" s="19">
        <f t="shared" si="3"/>
        <v>1938.7699122509287</v>
      </c>
      <c r="I11" s="11">
        <f t="shared" si="4"/>
        <v>500</v>
      </c>
      <c r="J11" s="12">
        <f t="shared" si="0"/>
        <v>31.15264797507788</v>
      </c>
      <c r="K11" s="12">
        <f t="shared" si="2"/>
        <v>0.65462432371463808</v>
      </c>
      <c r="L11" s="14">
        <f t="shared" si="5"/>
        <v>195.97153019010986</v>
      </c>
      <c r="M11" s="29">
        <f>-表格2[[#This Row],[購買美元]]</f>
        <v>-500</v>
      </c>
    </row>
    <row r="12" spans="1:13">
      <c r="A12" s="5">
        <v>39435</v>
      </c>
      <c r="B12" s="6">
        <v>15.81</v>
      </c>
      <c r="C12" s="26">
        <v>3.2254945104227689E-3</v>
      </c>
      <c r="D12" s="20"/>
      <c r="E12" s="20"/>
      <c r="F12" s="18">
        <f t="shared" si="1"/>
        <v>6.2534917089382036</v>
      </c>
      <c r="G12" s="19">
        <f t="shared" si="3"/>
        <v>1945.0234039598668</v>
      </c>
      <c r="I12" s="11">
        <f t="shared" si="4"/>
        <v>500</v>
      </c>
      <c r="J12" s="12">
        <f t="shared" si="0"/>
        <v>31.625553447185325</v>
      </c>
      <c r="K12" s="12">
        <f t="shared" si="2"/>
        <v>0.63210509482734933</v>
      </c>
      <c r="L12" s="14">
        <f t="shared" si="5"/>
        <v>228.22918873212254</v>
      </c>
      <c r="M12" s="29">
        <f>-表格2[[#This Row],[購買美元]]</f>
        <v>-500</v>
      </c>
    </row>
    <row r="13" spans="1:13">
      <c r="A13" s="7">
        <v>39464</v>
      </c>
      <c r="B13" s="8">
        <v>15.9</v>
      </c>
      <c r="C13" s="25">
        <v>3.0188500011524995E-3</v>
      </c>
      <c r="D13" s="20"/>
      <c r="E13" s="20"/>
      <c r="F13" s="18">
        <f t="shared" si="1"/>
        <v>5.8717339052858826</v>
      </c>
      <c r="G13" s="19">
        <f t="shared" si="3"/>
        <v>1950.8951378651527</v>
      </c>
      <c r="I13" s="11">
        <f t="shared" si="4"/>
        <v>500</v>
      </c>
      <c r="J13" s="12">
        <f t="shared" si="0"/>
        <v>31.446540880503143</v>
      </c>
      <c r="K13" s="12">
        <f t="shared" si="2"/>
        <v>0.68898968666700211</v>
      </c>
      <c r="L13" s="14">
        <f t="shared" si="5"/>
        <v>260.36471929929269</v>
      </c>
      <c r="M13" s="29">
        <f>-表格2[[#This Row],[購買美元]]</f>
        <v>-500</v>
      </c>
    </row>
    <row r="14" spans="1:13">
      <c r="A14" s="5">
        <v>39498</v>
      </c>
      <c r="B14" s="6">
        <v>16.059999999999999</v>
      </c>
      <c r="C14" s="26">
        <v>3.3621333808730269E-3</v>
      </c>
      <c r="D14" s="20"/>
      <c r="E14" s="20"/>
      <c r="F14" s="18">
        <f t="shared" si="1"/>
        <v>6.5591696655993159</v>
      </c>
      <c r="G14" s="19">
        <f t="shared" si="3"/>
        <v>1957.454307530752</v>
      </c>
      <c r="I14" s="11">
        <f t="shared" si="4"/>
        <v>500</v>
      </c>
      <c r="J14" s="12">
        <f t="shared" si="0"/>
        <v>31.133250311332507</v>
      </c>
      <c r="K14" s="12">
        <f t="shared" si="2"/>
        <v>0.87538091395778761</v>
      </c>
      <c r="L14" s="14">
        <f t="shared" si="5"/>
        <v>292.37335052458297</v>
      </c>
      <c r="M14" s="29">
        <f>-表格2[[#This Row],[購買美元]]</f>
        <v>-500</v>
      </c>
    </row>
    <row r="15" spans="1:13">
      <c r="A15" s="7">
        <v>39527</v>
      </c>
      <c r="B15" s="8">
        <v>16.63</v>
      </c>
      <c r="C15" s="25">
        <v>2.7657842299633334E-3</v>
      </c>
      <c r="D15" s="20"/>
      <c r="E15" s="20"/>
      <c r="F15" s="18">
        <f t="shared" si="1"/>
        <v>5.413896254642351</v>
      </c>
      <c r="G15" s="19">
        <f t="shared" si="3"/>
        <v>1962.8682037853944</v>
      </c>
      <c r="I15" s="11">
        <f t="shared" si="4"/>
        <v>500</v>
      </c>
      <c r="J15" s="12">
        <f t="shared" si="0"/>
        <v>30.066145520144321</v>
      </c>
      <c r="K15" s="12">
        <f t="shared" si="2"/>
        <v>0.80864160214243352</v>
      </c>
      <c r="L15" s="14">
        <f t="shared" si="5"/>
        <v>323.24813764686974</v>
      </c>
      <c r="M15" s="29">
        <f>-表格2[[#This Row],[購買美元]]</f>
        <v>-500</v>
      </c>
    </row>
    <row r="16" spans="1:13">
      <c r="A16" s="5">
        <v>39559</v>
      </c>
      <c r="B16" s="6">
        <v>16.52</v>
      </c>
      <c r="C16" s="26">
        <v>2.9657960999608258E-3</v>
      </c>
      <c r="D16" s="20"/>
      <c r="E16" s="20"/>
      <c r="F16" s="18">
        <f t="shared" si="1"/>
        <v>5.8214668635238338</v>
      </c>
      <c r="G16" s="19">
        <f t="shared" si="3"/>
        <v>1968.6896706489183</v>
      </c>
      <c r="I16" s="11">
        <f t="shared" si="4"/>
        <v>500</v>
      </c>
      <c r="J16" s="12">
        <f t="shared" si="0"/>
        <v>30.26634382566586</v>
      </c>
      <c r="K16" s="12">
        <f t="shared" si="2"/>
        <v>0.95868806595268641</v>
      </c>
      <c r="L16" s="14">
        <f t="shared" si="5"/>
        <v>354.47316953848826</v>
      </c>
      <c r="M16" s="29">
        <f>-表格2[[#This Row],[購買美元]]</f>
        <v>-500</v>
      </c>
    </row>
    <row r="17" spans="1:13">
      <c r="A17" s="7">
        <v>39588</v>
      </c>
      <c r="B17" s="8">
        <v>16.350000000000001</v>
      </c>
      <c r="C17" s="25">
        <v>2.8749057167562291E-3</v>
      </c>
      <c r="D17" s="20"/>
      <c r="E17" s="20"/>
      <c r="F17" s="18">
        <f t="shared" si="1"/>
        <v>5.6597971886675129</v>
      </c>
      <c r="G17" s="19">
        <f t="shared" si="3"/>
        <v>1974.3494678375857</v>
      </c>
      <c r="I17" s="11">
        <f t="shared" si="4"/>
        <v>500</v>
      </c>
      <c r="J17" s="12">
        <f t="shared" si="0"/>
        <v>30.581039755351679</v>
      </c>
      <c r="K17" s="12">
        <f t="shared" si="2"/>
        <v>1.0190769415429</v>
      </c>
      <c r="L17" s="14">
        <f t="shared" si="5"/>
        <v>386.07328623538285</v>
      </c>
      <c r="M17" s="29">
        <f>-表格2[[#This Row],[購買美元]]</f>
        <v>-500</v>
      </c>
    </row>
    <row r="18" spans="1:13">
      <c r="A18" s="5">
        <v>39617</v>
      </c>
      <c r="B18" s="6">
        <v>15.91</v>
      </c>
      <c r="C18" s="26">
        <v>3.5829863540997914E-3</v>
      </c>
      <c r="D18" s="20"/>
      <c r="E18" s="20"/>
      <c r="F18" s="18">
        <f t="shared" si="1"/>
        <v>7.0740672014862547</v>
      </c>
      <c r="G18" s="19">
        <f t="shared" si="3"/>
        <v>1981.423535039072</v>
      </c>
      <c r="I18" s="11">
        <f t="shared" si="4"/>
        <v>500</v>
      </c>
      <c r="J18" s="12">
        <f t="shared" si="0"/>
        <v>31.426775612822123</v>
      </c>
      <c r="K18" s="12">
        <f t="shared" si="2"/>
        <v>1.3832953162638395</v>
      </c>
      <c r="L18" s="14">
        <f t="shared" si="5"/>
        <v>418.8833571644688</v>
      </c>
      <c r="M18" s="29">
        <f>-表格2[[#This Row],[購買美元]]</f>
        <v>-500</v>
      </c>
    </row>
    <row r="19" spans="1:13">
      <c r="A19" s="7">
        <v>39646</v>
      </c>
      <c r="B19" s="8">
        <v>15.61</v>
      </c>
      <c r="C19" s="25">
        <v>3.1389187528797421E-3</v>
      </c>
      <c r="D19" s="20"/>
      <c r="E19" s="20"/>
      <c r="F19" s="18">
        <f t="shared" si="1"/>
        <v>6.219527491531414</v>
      </c>
      <c r="G19" s="19">
        <f t="shared" si="3"/>
        <v>1987.6430625306034</v>
      </c>
      <c r="I19" s="11">
        <f t="shared" si="4"/>
        <v>500</v>
      </c>
      <c r="J19" s="12">
        <f t="shared" si="0"/>
        <v>32.030749519538759</v>
      </c>
      <c r="K19" s="12">
        <f t="shared" si="2"/>
        <v>1.3148408250727741</v>
      </c>
      <c r="L19" s="14">
        <f t="shared" si="5"/>
        <v>452.22894750908034</v>
      </c>
      <c r="M19" s="29">
        <f>-表格2[[#This Row],[購買美元]]</f>
        <v>-500</v>
      </c>
    </row>
    <row r="20" spans="1:13">
      <c r="A20" s="5">
        <v>39680</v>
      </c>
      <c r="B20" s="6">
        <v>15.83</v>
      </c>
      <c r="C20" s="26">
        <v>4.2322776789729894E-3</v>
      </c>
      <c r="D20" s="20"/>
      <c r="E20" s="20"/>
      <c r="F20" s="18">
        <f t="shared" si="1"/>
        <v>8.4122573673137868</v>
      </c>
      <c r="G20" s="19">
        <f t="shared" si="3"/>
        <v>1996.0553198979171</v>
      </c>
      <c r="I20" s="11">
        <f t="shared" si="4"/>
        <v>500</v>
      </c>
      <c r="J20" s="12">
        <f t="shared" si="0"/>
        <v>31.585596967782692</v>
      </c>
      <c r="K20" s="12">
        <f t="shared" si="2"/>
        <v>1.9139584803281284</v>
      </c>
      <c r="L20" s="14">
        <f t="shared" si="5"/>
        <v>485.72850295719115</v>
      </c>
      <c r="M20" s="29">
        <f>-表格2[[#This Row],[購買美元]]</f>
        <v>-500</v>
      </c>
    </row>
    <row r="21" spans="1:13">
      <c r="A21" s="7">
        <v>39708</v>
      </c>
      <c r="B21" s="8">
        <v>15.81</v>
      </c>
      <c r="C21" s="25">
        <v>3.8584731907919364E-3</v>
      </c>
      <c r="D21" s="20"/>
      <c r="E21" s="20"/>
      <c r="F21" s="18">
        <f t="shared" si="1"/>
        <v>7.7017259391637358</v>
      </c>
      <c r="G21" s="19">
        <f t="shared" si="3"/>
        <v>2003.7570458370808</v>
      </c>
      <c r="I21" s="11">
        <f t="shared" si="4"/>
        <v>500</v>
      </c>
      <c r="J21" s="12">
        <f t="shared" si="0"/>
        <v>31.625553447185325</v>
      </c>
      <c r="K21" s="12">
        <f t="shared" si="2"/>
        <v>1.8741704066638238</v>
      </c>
      <c r="L21" s="14">
        <f t="shared" si="5"/>
        <v>519.22822681104026</v>
      </c>
      <c r="M21" s="29">
        <f>-表格2[[#This Row],[購買美元]]</f>
        <v>-500</v>
      </c>
    </row>
    <row r="22" spans="1:13">
      <c r="A22" s="5">
        <v>39738</v>
      </c>
      <c r="B22" s="6">
        <v>15.49</v>
      </c>
      <c r="C22" s="26">
        <v>3.1635978772841336E-3</v>
      </c>
      <c r="D22" s="20"/>
      <c r="E22" s="20"/>
      <c r="F22" s="18">
        <f t="shared" si="1"/>
        <v>6.3390815368033149</v>
      </c>
      <c r="G22" s="19">
        <f t="shared" si="3"/>
        <v>2010.0961273738842</v>
      </c>
      <c r="I22" s="11">
        <f t="shared" si="4"/>
        <v>500</v>
      </c>
      <c r="J22" s="12">
        <f t="shared" si="0"/>
        <v>32.278889606197545</v>
      </c>
      <c r="K22" s="12">
        <f t="shared" si="2"/>
        <v>1.6426293161654115</v>
      </c>
      <c r="L22" s="14">
        <f t="shared" si="5"/>
        <v>553.14974573340328</v>
      </c>
      <c r="M22" s="29">
        <f>-表格2[[#This Row],[購買美元]]</f>
        <v>-500</v>
      </c>
    </row>
    <row r="23" spans="1:13">
      <c r="A23" s="7">
        <v>39771</v>
      </c>
      <c r="B23" s="8">
        <v>15.67</v>
      </c>
      <c r="C23" s="25">
        <v>2.7440423528743841E-3</v>
      </c>
      <c r="D23" s="20"/>
      <c r="E23" s="20"/>
      <c r="F23" s="18">
        <f t="shared" si="1"/>
        <v>5.5157889068627206</v>
      </c>
      <c r="G23" s="19">
        <f t="shared" si="3"/>
        <v>2015.611916280747</v>
      </c>
      <c r="I23" s="11">
        <f t="shared" si="4"/>
        <v>500</v>
      </c>
      <c r="J23" s="12">
        <f t="shared" si="0"/>
        <v>31.90810465858328</v>
      </c>
      <c r="K23" s="12">
        <f t="shared" si="2"/>
        <v>1.5178663297741553</v>
      </c>
      <c r="L23" s="14">
        <f t="shared" si="5"/>
        <v>586.57571672176073</v>
      </c>
      <c r="M23" s="29">
        <f>-表格2[[#This Row],[購買美元]]</f>
        <v>-500</v>
      </c>
    </row>
    <row r="24" spans="1:13">
      <c r="A24" s="5">
        <v>39799</v>
      </c>
      <c r="B24" s="6">
        <v>15.73</v>
      </c>
      <c r="C24" s="26">
        <v>2.9245855938378131E-3</v>
      </c>
      <c r="D24" s="20"/>
      <c r="E24" s="20"/>
      <c r="F24" s="18">
        <f t="shared" si="1"/>
        <v>5.8948295731225011</v>
      </c>
      <c r="G24" s="19">
        <f t="shared" si="3"/>
        <v>2021.5067458538695</v>
      </c>
      <c r="I24" s="11">
        <f t="shared" si="4"/>
        <v>500</v>
      </c>
      <c r="J24" s="12">
        <f t="shared" si="0"/>
        <v>31.786395422759057</v>
      </c>
      <c r="K24" s="12">
        <f t="shared" si="2"/>
        <v>1.7154908908195514</v>
      </c>
      <c r="L24" s="14">
        <f t="shared" si="5"/>
        <v>620.07760303533928</v>
      </c>
      <c r="M24" s="29">
        <f>-表格2[[#This Row],[購買美元]]</f>
        <v>-500</v>
      </c>
    </row>
    <row r="25" spans="1:13">
      <c r="A25" s="7">
        <v>39830</v>
      </c>
      <c r="B25" s="8">
        <v>16.48</v>
      </c>
      <c r="C25" s="25">
        <v>1.6384760962601349E-3</v>
      </c>
      <c r="D25" s="20"/>
      <c r="E25" s="20"/>
      <c r="F25" s="18">
        <f t="shared" si="1"/>
        <v>3.3121904815101768</v>
      </c>
      <c r="G25" s="19">
        <f t="shared" si="3"/>
        <v>2024.8189363353797</v>
      </c>
      <c r="I25" s="11">
        <f t="shared" si="4"/>
        <v>500</v>
      </c>
      <c r="J25" s="12">
        <f t="shared" si="0"/>
        <v>30.339805825242717</v>
      </c>
      <c r="K25" s="12">
        <f t="shared" si="2"/>
        <v>1.0159823303996842</v>
      </c>
      <c r="L25" s="14">
        <f t="shared" si="5"/>
        <v>651.43339119098164</v>
      </c>
      <c r="M25" s="29">
        <f>-表格2[[#This Row],[購買美元]]</f>
        <v>-500</v>
      </c>
    </row>
    <row r="26" spans="1:13">
      <c r="A26" s="5">
        <v>39862</v>
      </c>
      <c r="B26" s="6">
        <v>16.190000000000001</v>
      </c>
      <c r="C26" s="26">
        <v>1.9149144595499482E-3</v>
      </c>
      <c r="D26" s="20"/>
      <c r="E26" s="20"/>
      <c r="F26" s="18">
        <f t="shared" si="1"/>
        <v>3.8773550591591648</v>
      </c>
      <c r="G26" s="19">
        <f t="shared" si="3"/>
        <v>2028.6962913945388</v>
      </c>
      <c r="I26" s="11">
        <f t="shared" si="4"/>
        <v>500</v>
      </c>
      <c r="J26" s="12">
        <f t="shared" si="0"/>
        <v>30.883261272390364</v>
      </c>
      <c r="K26" s="12">
        <f t="shared" si="2"/>
        <v>1.2474392202252687</v>
      </c>
      <c r="L26" s="14">
        <f t="shared" si="5"/>
        <v>683.56409168359721</v>
      </c>
      <c r="M26" s="29">
        <f>-表格2[[#This Row],[購買美元]]</f>
        <v>-500</v>
      </c>
    </row>
    <row r="27" spans="1:13">
      <c r="A27" s="7">
        <v>39890</v>
      </c>
      <c r="B27" s="8">
        <v>15.07</v>
      </c>
      <c r="C27" s="25">
        <v>3.1186799351753882E-3</v>
      </c>
      <c r="D27" s="20"/>
      <c r="E27" s="20"/>
      <c r="F27" s="18">
        <f t="shared" si="1"/>
        <v>6.3268544185368709</v>
      </c>
      <c r="G27" s="19">
        <f t="shared" si="3"/>
        <v>2035.0231458130756</v>
      </c>
      <c r="I27" s="11">
        <f t="shared" si="4"/>
        <v>500</v>
      </c>
      <c r="J27" s="12">
        <f t="shared" si="0"/>
        <v>33.178500331785003</v>
      </c>
      <c r="K27" s="12">
        <f t="shared" si="2"/>
        <v>2.1318176171400238</v>
      </c>
      <c r="L27" s="14">
        <f t="shared" si="5"/>
        <v>718.8744096325222</v>
      </c>
      <c r="M27" s="29">
        <f>-表格2[[#This Row],[購買美元]]</f>
        <v>-500</v>
      </c>
    </row>
    <row r="28" spans="1:13">
      <c r="A28" s="5">
        <v>39920</v>
      </c>
      <c r="B28" s="6">
        <v>16.5</v>
      </c>
      <c r="C28" s="26">
        <v>2.7878714241176251E-3</v>
      </c>
      <c r="D28" s="20"/>
      <c r="E28" s="20"/>
      <c r="F28" s="18">
        <f t="shared" si="1"/>
        <v>5.6733828756302289</v>
      </c>
      <c r="G28" s="19">
        <f t="shared" si="3"/>
        <v>2040.6965286887059</v>
      </c>
      <c r="I28" s="11">
        <f t="shared" si="4"/>
        <v>500</v>
      </c>
      <c r="J28" s="12">
        <f t="shared" si="0"/>
        <v>30.303030303030305</v>
      </c>
      <c r="K28" s="12">
        <f t="shared" si="2"/>
        <v>2.0041294241439367</v>
      </c>
      <c r="L28" s="14">
        <f t="shared" si="5"/>
        <v>751.18156935969637</v>
      </c>
      <c r="M28" s="29">
        <f>-表格2[[#This Row],[購買美元]]</f>
        <v>-500</v>
      </c>
    </row>
    <row r="29" spans="1:13">
      <c r="A29" s="7">
        <v>39952</v>
      </c>
      <c r="B29" s="8">
        <v>17.399999999999999</v>
      </c>
      <c r="C29" s="25">
        <v>3.5630283877229976E-3</v>
      </c>
      <c r="D29" s="20"/>
      <c r="E29" s="20"/>
      <c r="F29" s="18">
        <f t="shared" si="1"/>
        <v>7.2710596624456381</v>
      </c>
      <c r="G29" s="19">
        <f t="shared" si="3"/>
        <v>2047.9675883511516</v>
      </c>
      <c r="I29" s="11">
        <f t="shared" si="4"/>
        <v>500</v>
      </c>
      <c r="J29" s="12">
        <f t="shared" si="0"/>
        <v>28.735632183908049</v>
      </c>
      <c r="K29" s="12">
        <f t="shared" si="2"/>
        <v>2.6764812559629099</v>
      </c>
      <c r="L29" s="14">
        <f t="shared" si="5"/>
        <v>782.59368279956732</v>
      </c>
      <c r="M29" s="29">
        <f>-表格2[[#This Row],[購買美元]]</f>
        <v>-500</v>
      </c>
    </row>
    <row r="30" spans="1:13">
      <c r="A30" s="5">
        <v>39981</v>
      </c>
      <c r="B30" s="6">
        <v>17.27</v>
      </c>
      <c r="C30" s="26">
        <v>4.1109294203105252E-3</v>
      </c>
      <c r="D30" s="20"/>
      <c r="E30" s="20"/>
      <c r="F30" s="18">
        <f t="shared" si="1"/>
        <v>8.4190502107951435</v>
      </c>
      <c r="G30" s="19">
        <f t="shared" si="3"/>
        <v>2056.3866385619467</v>
      </c>
      <c r="I30" s="11">
        <f t="shared" si="4"/>
        <v>500</v>
      </c>
      <c r="J30" s="12">
        <f t="shared" si="0"/>
        <v>28.951939779965258</v>
      </c>
      <c r="K30" s="12">
        <f t="shared" si="2"/>
        <v>3.2171873947699043</v>
      </c>
      <c r="L30" s="14">
        <f t="shared" si="5"/>
        <v>814.76280997430251</v>
      </c>
      <c r="M30" s="29">
        <f>-表格2[[#This Row],[購買美元]]</f>
        <v>-500</v>
      </c>
    </row>
    <row r="31" spans="1:13">
      <c r="A31" s="7">
        <v>40011</v>
      </c>
      <c r="B31" s="8">
        <v>17.190000000000001</v>
      </c>
      <c r="C31" s="25">
        <v>4.7118142863371926E-3</v>
      </c>
      <c r="D31" s="20"/>
      <c r="E31" s="20"/>
      <c r="F31" s="18">
        <f t="shared" si="1"/>
        <v>9.6893119418090965</v>
      </c>
      <c r="G31" s="19">
        <f t="shared" si="3"/>
        <v>2066.0759505037558</v>
      </c>
      <c r="I31" s="11">
        <f t="shared" si="4"/>
        <v>500</v>
      </c>
      <c r="J31" s="12">
        <f t="shared" si="0"/>
        <v>29.086678301337987</v>
      </c>
      <c r="K31" s="12">
        <f t="shared" si="2"/>
        <v>3.8390110480131541</v>
      </c>
      <c r="L31" s="14">
        <f t="shared" si="5"/>
        <v>847.68849932365367</v>
      </c>
      <c r="M31" s="29">
        <f>-表格2[[#This Row],[購買美元]]</f>
        <v>-500</v>
      </c>
    </row>
    <row r="32" spans="1:13">
      <c r="A32" s="5">
        <v>40044</v>
      </c>
      <c r="B32" s="6">
        <v>17.829999999999998</v>
      </c>
      <c r="C32" s="26">
        <v>4.2623032745167924E-3</v>
      </c>
      <c r="D32" s="20"/>
      <c r="E32" s="20"/>
      <c r="F32" s="18">
        <f t="shared" si="1"/>
        <v>8.8062422892325536</v>
      </c>
      <c r="G32" s="19">
        <f t="shared" si="3"/>
        <v>2074.8821927929885</v>
      </c>
      <c r="I32" s="11">
        <f t="shared" si="4"/>
        <v>500</v>
      </c>
      <c r="J32" s="12">
        <f t="shared" si="0"/>
        <v>28.042624789680318</v>
      </c>
      <c r="K32" s="12">
        <f t="shared" si="2"/>
        <v>3.6131054664374349</v>
      </c>
      <c r="L32" s="14">
        <f t="shared" si="5"/>
        <v>879.34422957977142</v>
      </c>
      <c r="M32" s="29">
        <f>-表格2[[#This Row],[購買美元]]</f>
        <v>-500</v>
      </c>
    </row>
    <row r="33" spans="1:15">
      <c r="A33" s="7">
        <v>40077</v>
      </c>
      <c r="B33" s="8">
        <v>17.920000000000002</v>
      </c>
      <c r="C33" s="25">
        <v>4.0739731911349514E-3</v>
      </c>
      <c r="D33" s="20"/>
      <c r="E33" s="20"/>
      <c r="F33" s="18">
        <f t="shared" si="1"/>
        <v>8.4530144282019375</v>
      </c>
      <c r="G33" s="19">
        <f t="shared" si="3"/>
        <v>2083.3352072211906</v>
      </c>
      <c r="I33" s="11">
        <f t="shared" si="4"/>
        <v>500</v>
      </c>
      <c r="J33" s="12">
        <f t="shared" si="0"/>
        <v>27.901785714285712</v>
      </c>
      <c r="K33" s="12">
        <f t="shared" si="2"/>
        <v>3.5824248170872068</v>
      </c>
      <c r="L33" s="14">
        <f t="shared" si="5"/>
        <v>910.82844011114435</v>
      </c>
      <c r="M33" s="29">
        <f>-表格2[[#This Row],[購買美元]]</f>
        <v>-500</v>
      </c>
    </row>
    <row r="34" spans="1:15">
      <c r="A34" s="5">
        <v>40105</v>
      </c>
      <c r="B34" s="6">
        <v>18.440000000000001</v>
      </c>
      <c r="C34" s="26">
        <v>3.8500715367289265E-3</v>
      </c>
      <c r="D34" s="20"/>
      <c r="E34" s="20"/>
      <c r="F34" s="18">
        <f t="shared" si="1"/>
        <v>8.0209895827875659</v>
      </c>
      <c r="G34" s="19">
        <f t="shared" si="3"/>
        <v>2091.356196803978</v>
      </c>
      <c r="I34" s="11">
        <f t="shared" si="4"/>
        <v>500</v>
      </c>
      <c r="J34" s="12">
        <f t="shared" si="0"/>
        <v>27.114967462039044</v>
      </c>
      <c r="K34" s="12">
        <f t="shared" si="2"/>
        <v>3.5067546521151245</v>
      </c>
      <c r="L34" s="14">
        <f t="shared" si="5"/>
        <v>941.45016222529853</v>
      </c>
      <c r="M34" s="29">
        <f>-表格2[[#This Row],[購買美元]]</f>
        <v>-500</v>
      </c>
    </row>
    <row r="35" spans="1:15">
      <c r="A35" s="7">
        <v>40135</v>
      </c>
      <c r="B35" s="8">
        <v>18.52</v>
      </c>
      <c r="C35" s="25">
        <v>3.5637677977266202E-3</v>
      </c>
      <c r="D35" s="20"/>
      <c r="E35" s="20"/>
      <c r="F35" s="18">
        <f t="shared" si="1"/>
        <v>7.4531078677460334</v>
      </c>
      <c r="G35" s="19">
        <f t="shared" si="3"/>
        <v>2098.809304671724</v>
      </c>
      <c r="I35" s="11">
        <f t="shared" si="4"/>
        <v>500</v>
      </c>
      <c r="J35" s="12">
        <f t="shared" si="0"/>
        <v>26.997840172786177</v>
      </c>
      <c r="K35" s="12">
        <f t="shared" si="2"/>
        <v>3.3551097713030216</v>
      </c>
      <c r="L35" s="14">
        <f t="shared" si="5"/>
        <v>971.80311216938765</v>
      </c>
      <c r="M35" s="29">
        <f>-表格2[[#This Row],[購買美元]]</f>
        <v>-500</v>
      </c>
    </row>
    <row r="36" spans="1:15">
      <c r="A36" s="5">
        <v>40164</v>
      </c>
      <c r="B36" s="6">
        <v>18.399999999999999</v>
      </c>
      <c r="C36" s="26">
        <v>8.2065263828365927E-3</v>
      </c>
      <c r="D36" s="20"/>
      <c r="E36" s="20"/>
      <c r="F36" s="18">
        <f t="shared" si="1"/>
        <v>17.223933931331427</v>
      </c>
      <c r="G36" s="19">
        <f t="shared" si="3"/>
        <v>2116.0332386030555</v>
      </c>
      <c r="I36" s="11">
        <f t="shared" si="4"/>
        <v>500</v>
      </c>
      <c r="J36" s="12">
        <f t="shared" si="0"/>
        <v>27.173913043478262</v>
      </c>
      <c r="K36" s="12">
        <f t="shared" si="2"/>
        <v>7.9751278789407882</v>
      </c>
      <c r="L36" s="14">
        <f t="shared" si="5"/>
        <v>1006.9521530918067</v>
      </c>
      <c r="M36" s="29">
        <f>-表格2[[#This Row],[購買美元]]</f>
        <v>-500</v>
      </c>
    </row>
    <row r="37" spans="1:15">
      <c r="A37" s="7">
        <v>40231</v>
      </c>
      <c r="B37" s="8">
        <v>18.309999999999999</v>
      </c>
      <c r="C37" s="25">
        <v>3.8233220720286913E-3</v>
      </c>
      <c r="D37" s="20"/>
      <c r="E37" s="20"/>
      <c r="F37" s="18">
        <f t="shared" si="1"/>
        <v>8.0902765862974153</v>
      </c>
      <c r="G37" s="19">
        <f t="shared" si="3"/>
        <v>2124.1235151893529</v>
      </c>
      <c r="I37" s="11">
        <f t="shared" si="4"/>
        <v>500</v>
      </c>
      <c r="J37" s="12">
        <f t="shared" si="0"/>
        <v>27.307482250136541</v>
      </c>
      <c r="K37" s="12">
        <f t="shared" si="2"/>
        <v>3.8499023923927185</v>
      </c>
      <c r="L37" s="14">
        <f t="shared" si="5"/>
        <v>1038.1095377343361</v>
      </c>
      <c r="M37" s="29">
        <f>-表格2[[#This Row],[購買美元]]</f>
        <v>-500</v>
      </c>
    </row>
    <row r="38" spans="1:15">
      <c r="A38" s="5">
        <v>40254</v>
      </c>
      <c r="B38" s="6">
        <v>19.13</v>
      </c>
      <c r="C38" s="26">
        <v>3.136550600223473E-3</v>
      </c>
      <c r="D38" s="20"/>
      <c r="E38" s="20"/>
      <c r="F38" s="18">
        <f t="shared" si="1"/>
        <v>6.6624208865159584</v>
      </c>
      <c r="G38" s="19">
        <f t="shared" si="3"/>
        <v>2130.7859360758689</v>
      </c>
      <c r="I38" s="11">
        <f t="shared" si="4"/>
        <v>500</v>
      </c>
      <c r="J38" s="12">
        <f t="shared" ref="J38:J69" si="6">I38/B38</f>
        <v>26.136957658128594</v>
      </c>
      <c r="K38" s="12">
        <f t="shared" si="2"/>
        <v>3.256083093678344</v>
      </c>
      <c r="L38" s="14">
        <f t="shared" si="5"/>
        <v>1067.502578486143</v>
      </c>
      <c r="M38" s="29">
        <f>-表格2[[#This Row],[購買美元]]</f>
        <v>-500</v>
      </c>
    </row>
    <row r="39" spans="1:15">
      <c r="A39" s="7">
        <v>40287</v>
      </c>
      <c r="B39" s="8">
        <v>19.600000000000001</v>
      </c>
      <c r="C39" s="25">
        <v>2.8570426643628401E-3</v>
      </c>
      <c r="D39" s="20"/>
      <c r="E39" s="20"/>
      <c r="F39" s="18">
        <f t="shared" ref="F39:F62" si="7">G38*C39</f>
        <v>6.0877463279930684</v>
      </c>
      <c r="G39" s="19">
        <f t="shared" si="3"/>
        <v>2136.8736824038619</v>
      </c>
      <c r="I39" s="11">
        <f t="shared" si="4"/>
        <v>500</v>
      </c>
      <c r="J39" s="12">
        <f t="shared" si="6"/>
        <v>25.510204081632651</v>
      </c>
      <c r="K39" s="12">
        <f t="shared" ref="K39:K62" si="8">L38*C39</f>
        <v>3.0499004110522518</v>
      </c>
      <c r="L39" s="14">
        <f t="shared" si="5"/>
        <v>1096.0626829788278</v>
      </c>
      <c r="M39" s="29">
        <f>-表格2[[#This Row],[購買美元]]</f>
        <v>-500</v>
      </c>
    </row>
    <row r="40" spans="1:15">
      <c r="A40" s="5">
        <v>40317</v>
      </c>
      <c r="B40" s="6">
        <v>19.43</v>
      </c>
      <c r="C40" s="26">
        <v>2.6759727024081846E-3</v>
      </c>
      <c r="D40" s="20"/>
      <c r="E40" s="20"/>
      <c r="F40" s="18">
        <f t="shared" si="7"/>
        <v>5.7182156426071913</v>
      </c>
      <c r="G40" s="19">
        <f t="shared" si="3"/>
        <v>2142.5918980464689</v>
      </c>
      <c r="I40" s="11">
        <f t="shared" si="4"/>
        <v>500</v>
      </c>
      <c r="J40" s="12">
        <f t="shared" si="6"/>
        <v>25.73340195573855</v>
      </c>
      <c r="K40" s="12">
        <f t="shared" si="8"/>
        <v>2.9330338197796189</v>
      </c>
      <c r="L40" s="14">
        <f t="shared" si="5"/>
        <v>1124.729118754346</v>
      </c>
      <c r="M40" s="29">
        <f>-表格2[[#This Row],[購買美元]]</f>
        <v>-500</v>
      </c>
    </row>
    <row r="41" spans="1:15">
      <c r="A41" s="7">
        <v>40346</v>
      </c>
      <c r="B41" s="8">
        <v>18.63</v>
      </c>
      <c r="C41" s="25">
        <v>3.0061600601105193E-3</v>
      </c>
      <c r="D41" s="20"/>
      <c r="E41" s="20"/>
      <c r="F41" s="18">
        <f t="shared" si="7"/>
        <v>6.4409741890236845</v>
      </c>
      <c r="G41" s="19">
        <f t="shared" si="3"/>
        <v>2149.0328722354925</v>
      </c>
      <c r="I41" s="11">
        <f t="shared" si="4"/>
        <v>500</v>
      </c>
      <c r="J41" s="12">
        <f t="shared" si="6"/>
        <v>26.838432635534087</v>
      </c>
      <c r="K41" s="12">
        <f t="shared" si="8"/>
        <v>3.3811157552426163</v>
      </c>
      <c r="L41" s="14">
        <f t="shared" si="5"/>
        <v>1154.9486671451227</v>
      </c>
      <c r="M41" s="29">
        <f>-表格2[[#This Row],[購買美元]]</f>
        <v>-500</v>
      </c>
    </row>
    <row r="42" spans="1:15">
      <c r="A42" s="5">
        <v>40378</v>
      </c>
      <c r="B42" s="6">
        <v>18.95</v>
      </c>
      <c r="C42" s="26">
        <v>2.7442794322546714E-3</v>
      </c>
      <c r="D42" s="20"/>
      <c r="E42" s="20"/>
      <c r="F42" s="18">
        <f t="shared" si="7"/>
        <v>5.8975467105150434</v>
      </c>
      <c r="G42" s="19">
        <f t="shared" si="3"/>
        <v>2154.9304189460076</v>
      </c>
      <c r="I42" s="11">
        <f t="shared" si="4"/>
        <v>500</v>
      </c>
      <c r="J42" s="12">
        <f t="shared" si="6"/>
        <v>26.385224274406333</v>
      </c>
      <c r="K42" s="12">
        <f t="shared" si="8"/>
        <v>3.1695018725563067</v>
      </c>
      <c r="L42" s="14">
        <f t="shared" si="5"/>
        <v>1184.5033932920853</v>
      </c>
      <c r="M42" s="29">
        <f>-表格2[[#This Row],[購買美元]]</f>
        <v>-500</v>
      </c>
    </row>
    <row r="43" spans="1:15">
      <c r="A43" s="7">
        <v>40408</v>
      </c>
      <c r="B43" s="8">
        <v>19.48</v>
      </c>
      <c r="C43" s="25">
        <v>2.9775995995402786E-3</v>
      </c>
      <c r="D43" s="20"/>
      <c r="E43" s="20"/>
      <c r="F43" s="18">
        <f t="shared" si="7"/>
        <v>6.4165199524907974</v>
      </c>
      <c r="G43" s="19">
        <f t="shared" si="3"/>
        <v>2161.3469388984986</v>
      </c>
      <c r="I43" s="11">
        <f t="shared" si="4"/>
        <v>500</v>
      </c>
      <c r="J43" s="12">
        <f t="shared" si="6"/>
        <v>25.66735112936345</v>
      </c>
      <c r="K43" s="12">
        <f t="shared" si="8"/>
        <v>3.5269768295206143</v>
      </c>
      <c r="L43" s="14">
        <f t="shared" si="5"/>
        <v>1213.6977212509694</v>
      </c>
      <c r="M43" s="29">
        <f>-表格2[[#This Row],[購買美元]]</f>
        <v>-500</v>
      </c>
    </row>
    <row r="44" spans="1:15">
      <c r="A44" s="5">
        <v>40438</v>
      </c>
      <c r="B44" s="6">
        <v>19.5</v>
      </c>
      <c r="C44" s="26">
        <v>2.6664152366584954E-3</v>
      </c>
      <c r="D44" s="20"/>
      <c r="E44" s="20"/>
      <c r="F44" s="18">
        <f t="shared" si="7"/>
        <v>5.7630484095841545</v>
      </c>
      <c r="G44" s="19">
        <f t="shared" si="3"/>
        <v>2167.109987308083</v>
      </c>
      <c r="I44" s="11">
        <f t="shared" si="4"/>
        <v>500</v>
      </c>
      <c r="J44" s="12">
        <f t="shared" si="6"/>
        <v>25.641025641025642</v>
      </c>
      <c r="K44" s="12">
        <f t="shared" si="8"/>
        <v>3.23622209664128</v>
      </c>
      <c r="L44" s="14">
        <f t="shared" si="5"/>
        <v>1242.5749689886363</v>
      </c>
      <c r="M44" s="29">
        <f>-表格2[[#This Row],[購買美元]]</f>
        <v>-500</v>
      </c>
    </row>
    <row r="45" spans="1:15">
      <c r="A45" s="7">
        <v>40470</v>
      </c>
      <c r="B45" s="8">
        <v>19.96</v>
      </c>
      <c r="C45" s="25">
        <v>2.705715227860592E-3</v>
      </c>
      <c r="D45" s="20"/>
      <c r="E45" s="20"/>
      <c r="F45" s="18">
        <f t="shared" si="7"/>
        <v>5.8635824931082539</v>
      </c>
      <c r="G45" s="19">
        <f t="shared" si="3"/>
        <v>2172.9735698011914</v>
      </c>
      <c r="I45" s="11">
        <f t="shared" si="4"/>
        <v>500</v>
      </c>
      <c r="J45" s="12">
        <f t="shared" si="6"/>
        <v>25.050100200400802</v>
      </c>
      <c r="K45" s="12">
        <f t="shared" si="8"/>
        <v>3.3620540153509562</v>
      </c>
      <c r="L45" s="14">
        <f t="shared" si="5"/>
        <v>1270.9871232043879</v>
      </c>
      <c r="M45" s="29">
        <f>-表格2[[#This Row],[購買美元]]</f>
        <v>-500</v>
      </c>
    </row>
    <row r="46" spans="1:15">
      <c r="A46" s="5">
        <v>40499</v>
      </c>
      <c r="B46" s="6">
        <v>19.97</v>
      </c>
      <c r="C46" s="26">
        <v>2.7040409938866796E-3</v>
      </c>
      <c r="D46" s="20"/>
      <c r="E46" s="20"/>
      <c r="F46" s="18">
        <f t="shared" si="7"/>
        <v>5.8758096113746996</v>
      </c>
      <c r="G46" s="19">
        <f t="shared" si="3"/>
        <v>2178.8493794125661</v>
      </c>
      <c r="I46" s="11">
        <f t="shared" si="4"/>
        <v>500</v>
      </c>
      <c r="J46" s="12">
        <f t="shared" si="6"/>
        <v>25.037556334501755</v>
      </c>
      <c r="K46" s="12">
        <f t="shared" si="8"/>
        <v>3.4368012838467648</v>
      </c>
      <c r="L46" s="14">
        <f t="shared" si="5"/>
        <v>1299.4614808227363</v>
      </c>
      <c r="M46" s="29">
        <f>-表格2[[#This Row],[購買美元]]</f>
        <v>-500</v>
      </c>
    </row>
    <row r="47" spans="1:15">
      <c r="A47" s="7">
        <v>40529</v>
      </c>
      <c r="B47" s="8">
        <v>19.760000000000002</v>
      </c>
      <c r="C47" s="25">
        <v>2.5807730846380095E-3</v>
      </c>
      <c r="D47" s="20"/>
      <c r="E47" s="20"/>
      <c r="F47" s="18">
        <f t="shared" si="7"/>
        <v>5.623115833868181</v>
      </c>
      <c r="G47" s="19">
        <f t="shared" si="3"/>
        <v>2184.4724952464344</v>
      </c>
      <c r="I47" s="11">
        <f t="shared" si="4"/>
        <v>500</v>
      </c>
      <c r="J47" s="12">
        <f t="shared" si="6"/>
        <v>25.303643724696354</v>
      </c>
      <c r="K47" s="12">
        <f t="shared" si="8"/>
        <v>3.3536152142311688</v>
      </c>
      <c r="L47" s="14">
        <f t="shared" si="5"/>
        <v>1328.1187397616638</v>
      </c>
      <c r="M47" s="29">
        <f>-表格2[[#This Row],[購買美元]]</f>
        <v>-500</v>
      </c>
    </row>
    <row r="48" spans="1:15">
      <c r="A48" s="5">
        <v>40562</v>
      </c>
      <c r="B48" s="6">
        <v>19.899999999999999</v>
      </c>
      <c r="C48" s="26">
        <v>3.1655764396531674E-3</v>
      </c>
      <c r="D48" s="20"/>
      <c r="E48" s="20"/>
      <c r="F48" s="18">
        <f t="shared" si="7"/>
        <v>6.9151146640224788</v>
      </c>
      <c r="G48" s="19">
        <f t="shared" si="3"/>
        <v>2191.3876099104568</v>
      </c>
      <c r="I48" s="11">
        <f t="shared" si="4"/>
        <v>500</v>
      </c>
      <c r="J48" s="12">
        <f t="shared" si="6"/>
        <v>25.125628140703519</v>
      </c>
      <c r="K48" s="12">
        <f t="shared" si="8"/>
        <v>4.2042613916513796</v>
      </c>
      <c r="L48" s="14">
        <f t="shared" si="5"/>
        <v>1357.4486292940189</v>
      </c>
      <c r="M48" s="29">
        <f>-表格2[[#This Row],[購買美元]]</f>
        <v>-500</v>
      </c>
      <c r="O48" s="1"/>
    </row>
    <row r="49" spans="1:15">
      <c r="A49" s="7">
        <v>40591</v>
      </c>
      <c r="B49" s="8">
        <v>19.989999999999998</v>
      </c>
      <c r="C49" s="25">
        <v>2.9014043292920327E-3</v>
      </c>
      <c r="D49" s="20"/>
      <c r="E49" s="20"/>
      <c r="F49" s="18">
        <f t="shared" si="7"/>
        <v>6.3581014985511199</v>
      </c>
      <c r="G49" s="19">
        <f t="shared" si="3"/>
        <v>2197.745711409008</v>
      </c>
      <c r="I49" s="11">
        <f t="shared" si="4"/>
        <v>500</v>
      </c>
      <c r="J49" s="12">
        <f t="shared" si="6"/>
        <v>25.012506253126567</v>
      </c>
      <c r="K49" s="12">
        <f t="shared" si="8"/>
        <v>3.9385073298252022</v>
      </c>
      <c r="L49" s="14">
        <f t="shared" si="5"/>
        <v>1386.3996428769706</v>
      </c>
      <c r="M49" s="29">
        <f>-表格2[[#This Row],[購買美元]]</f>
        <v>-500</v>
      </c>
      <c r="O49" s="1"/>
    </row>
    <row r="50" spans="1:15">
      <c r="A50" s="5">
        <v>40619</v>
      </c>
      <c r="B50" s="6">
        <v>20.010000000000002</v>
      </c>
      <c r="C50" s="26">
        <v>2.5987641652428276E-3</v>
      </c>
      <c r="D50" s="20"/>
      <c r="E50" s="20"/>
      <c r="F50" s="18">
        <f t="shared" si="7"/>
        <v>5.7114227991258346</v>
      </c>
      <c r="G50" s="19">
        <f t="shared" si="3"/>
        <v>2203.457134208134</v>
      </c>
      <c r="I50" s="11">
        <f t="shared" si="4"/>
        <v>500</v>
      </c>
      <c r="J50" s="12">
        <f t="shared" si="6"/>
        <v>24.98750624687656</v>
      </c>
      <c r="K50" s="12">
        <f t="shared" si="8"/>
        <v>3.6029257106141248</v>
      </c>
      <c r="L50" s="14">
        <f t="shared" si="5"/>
        <v>1414.9900748344612</v>
      </c>
      <c r="M50" s="29">
        <f>-表格2[[#This Row],[購買美元]]</f>
        <v>-500</v>
      </c>
      <c r="O50" s="1"/>
    </row>
    <row r="51" spans="1:15">
      <c r="A51" s="7">
        <v>40651</v>
      </c>
      <c r="B51" s="8">
        <v>20.51</v>
      </c>
      <c r="C51" s="25">
        <v>2.7794630481855812E-3</v>
      </c>
      <c r="D51" s="20"/>
      <c r="E51" s="20"/>
      <c r="F51" s="18">
        <f t="shared" si="7"/>
        <v>6.1244276827924056</v>
      </c>
      <c r="G51" s="19">
        <f t="shared" si="3"/>
        <v>2209.5815618909264</v>
      </c>
      <c r="I51" s="11">
        <f t="shared" si="4"/>
        <v>500</v>
      </c>
      <c r="J51" s="12">
        <f t="shared" si="6"/>
        <v>24.378352023403217</v>
      </c>
      <c r="K51" s="12">
        <f t="shared" si="8"/>
        <v>3.9329126265517353</v>
      </c>
      <c r="L51" s="14">
        <f t="shared" si="5"/>
        <v>1443.3013394844163</v>
      </c>
      <c r="M51" s="29">
        <f>-表格2[[#This Row],[購買美元]]</f>
        <v>-500</v>
      </c>
      <c r="O51" s="1"/>
    </row>
    <row r="52" spans="1:15">
      <c r="A52" s="5">
        <v>40681</v>
      </c>
      <c r="B52" s="6">
        <v>20.47</v>
      </c>
      <c r="C52" s="26">
        <v>2.5405741746823058E-3</v>
      </c>
      <c r="D52" s="20"/>
      <c r="E52" s="20"/>
      <c r="F52" s="18">
        <f t="shared" si="7"/>
        <v>5.6136058529942803</v>
      </c>
      <c r="G52" s="19">
        <f t="shared" si="3"/>
        <v>2215.1951677439206</v>
      </c>
      <c r="I52" s="11">
        <f t="shared" si="4"/>
        <v>500</v>
      </c>
      <c r="J52" s="12">
        <f t="shared" si="6"/>
        <v>24.42598925256473</v>
      </c>
      <c r="K52" s="12">
        <f t="shared" si="8"/>
        <v>3.6668141093784876</v>
      </c>
      <c r="L52" s="14">
        <f t="shared" si="5"/>
        <v>1471.3941428463595</v>
      </c>
      <c r="M52" s="29">
        <f>-表格2[[#This Row],[購買美元]]</f>
        <v>-500</v>
      </c>
      <c r="O52" s="1"/>
    </row>
    <row r="53" spans="1:15">
      <c r="A53" s="7">
        <v>40711</v>
      </c>
      <c r="B53" s="8">
        <v>20.47</v>
      </c>
      <c r="C53" s="25">
        <v>2.8824877218288966E-3</v>
      </c>
      <c r="D53" s="20"/>
      <c r="E53" s="20"/>
      <c r="F53" s="18">
        <f t="shared" si="7"/>
        <v>6.3852728724765537</v>
      </c>
      <c r="G53" s="19">
        <f t="shared" si="3"/>
        <v>2221.580440616397</v>
      </c>
      <c r="I53" s="11">
        <f t="shared" si="4"/>
        <v>500</v>
      </c>
      <c r="J53" s="12">
        <f t="shared" si="6"/>
        <v>24.42598925256473</v>
      </c>
      <c r="K53" s="12">
        <f t="shared" si="8"/>
        <v>4.241275550725585</v>
      </c>
      <c r="L53" s="14">
        <f t="shared" si="5"/>
        <v>1500.0614076496497</v>
      </c>
      <c r="M53" s="29">
        <f>-表格2[[#This Row],[購買美元]]</f>
        <v>-500</v>
      </c>
      <c r="O53" s="1"/>
    </row>
    <row r="54" spans="1:15">
      <c r="A54" s="5">
        <v>40742</v>
      </c>
      <c r="B54" s="6">
        <v>20.62</v>
      </c>
      <c r="C54" s="26">
        <v>2.6185822719167148E-3</v>
      </c>
      <c r="D54" s="20"/>
      <c r="E54" s="20"/>
      <c r="F54" s="18">
        <f t="shared" si="7"/>
        <v>5.8173911574350212</v>
      </c>
      <c r="G54" s="19">
        <f t="shared" si="3"/>
        <v>2227.397831773832</v>
      </c>
      <c r="I54" s="11">
        <f t="shared" si="4"/>
        <v>500</v>
      </c>
      <c r="J54" s="12">
        <f t="shared" si="6"/>
        <v>24.24830261881668</v>
      </c>
      <c r="K54" s="12">
        <f t="shared" si="8"/>
        <v>3.9280342088578051</v>
      </c>
      <c r="L54" s="14">
        <f t="shared" si="5"/>
        <v>1528.2377444773242</v>
      </c>
      <c r="M54" s="29">
        <f>-表格2[[#This Row],[購買美元]]</f>
        <v>-500</v>
      </c>
      <c r="O54" s="1"/>
    </row>
    <row r="55" spans="1:15">
      <c r="A55" s="7">
        <v>40773</v>
      </c>
      <c r="B55" s="8">
        <v>20.100000000000001</v>
      </c>
      <c r="C55" s="25">
        <v>2.7361700207012068E-3</v>
      </c>
      <c r="D55" s="20"/>
      <c r="E55" s="20"/>
      <c r="F55" s="18">
        <f t="shared" si="7"/>
        <v>6.0945391714744286</v>
      </c>
      <c r="G55" s="19">
        <f t="shared" si="3"/>
        <v>2233.4923709453064</v>
      </c>
      <c r="I55" s="11">
        <f t="shared" si="4"/>
        <v>500</v>
      </c>
      <c r="J55" s="12">
        <f t="shared" si="6"/>
        <v>24.875621890547261</v>
      </c>
      <c r="K55" s="12">
        <f t="shared" si="8"/>
        <v>4.1815183009428862</v>
      </c>
      <c r="L55" s="14">
        <f t="shared" si="5"/>
        <v>1557.2948846688143</v>
      </c>
      <c r="M55" s="29">
        <f>-表格2[[#This Row],[購買美元]]</f>
        <v>-500</v>
      </c>
      <c r="O55" s="1"/>
    </row>
    <row r="56" spans="1:15">
      <c r="A56" s="5">
        <v>40802</v>
      </c>
      <c r="B56" s="6">
        <v>20.260000000000002</v>
      </c>
      <c r="C56" s="26">
        <v>1.7773679382775229E-3</v>
      </c>
      <c r="D56" s="20"/>
      <c r="E56" s="20"/>
      <c r="F56" s="18">
        <f t="shared" si="7"/>
        <v>3.9697377305056358</v>
      </c>
      <c r="G56" s="19">
        <f t="shared" si="3"/>
        <v>2237.462108675812</v>
      </c>
      <c r="I56" s="11">
        <f t="shared" si="4"/>
        <v>500</v>
      </c>
      <c r="J56" s="12">
        <f t="shared" si="6"/>
        <v>24.679170779861796</v>
      </c>
      <c r="K56" s="12">
        <f t="shared" si="8"/>
        <v>2.7678859984539432</v>
      </c>
      <c r="L56" s="14">
        <f t="shared" si="5"/>
        <v>1584.7419414471301</v>
      </c>
      <c r="M56" s="29">
        <f>-表格2[[#This Row],[購買美元]]</f>
        <v>-500</v>
      </c>
      <c r="O56" s="1"/>
    </row>
    <row r="57" spans="1:15">
      <c r="A57" s="7">
        <v>40835</v>
      </c>
      <c r="B57" s="8">
        <v>19.03</v>
      </c>
      <c r="C57" s="25">
        <v>2.5744933287834434E-3</v>
      </c>
      <c r="D57" s="20"/>
      <c r="E57" s="20"/>
      <c r="F57" s="18">
        <f t="shared" si="7"/>
        <v>5.760331272191614</v>
      </c>
      <c r="G57" s="19">
        <f t="shared" si="3"/>
        <v>2243.2224399480037</v>
      </c>
      <c r="I57" s="11">
        <f t="shared" si="4"/>
        <v>500</v>
      </c>
      <c r="J57" s="12">
        <f t="shared" si="6"/>
        <v>26.274303730951129</v>
      </c>
      <c r="K57" s="12">
        <f t="shared" si="8"/>
        <v>4.0799075560989584</v>
      </c>
      <c r="L57" s="14">
        <f t="shared" si="5"/>
        <v>1615.0961527341801</v>
      </c>
      <c r="M57" s="29">
        <f>-表格2[[#This Row],[購買美元]]</f>
        <v>-500</v>
      </c>
      <c r="O57" s="1"/>
    </row>
    <row r="58" spans="1:15">
      <c r="A58" s="5">
        <v>40865</v>
      </c>
      <c r="B58" s="6">
        <v>19.21</v>
      </c>
      <c r="C58" s="26">
        <v>1.9779961554440926E-3</v>
      </c>
      <c r="D58" s="20"/>
      <c r="E58" s="20"/>
      <c r="F58" s="18">
        <f t="shared" si="7"/>
        <v>4.4370853620230681</v>
      </c>
      <c r="G58" s="19">
        <f t="shared" si="3"/>
        <v>2247.6595253100268</v>
      </c>
      <c r="I58" s="11">
        <f t="shared" si="4"/>
        <v>500</v>
      </c>
      <c r="J58" s="12">
        <f t="shared" si="6"/>
        <v>26.02811035918792</v>
      </c>
      <c r="K58" s="12">
        <f t="shared" si="8"/>
        <v>3.1946539807807532</v>
      </c>
      <c r="L58" s="14">
        <f t="shared" si="5"/>
        <v>1644.3189170741487</v>
      </c>
      <c r="M58" s="29">
        <f>-表格2[[#This Row],[購買美元]]</f>
        <v>-500</v>
      </c>
      <c r="O58" s="1"/>
    </row>
    <row r="59" spans="1:15">
      <c r="A59" s="7">
        <v>40896</v>
      </c>
      <c r="B59" s="8">
        <v>18.93</v>
      </c>
      <c r="C59" s="25">
        <v>2.0079398851086056E-3</v>
      </c>
      <c r="D59" s="20"/>
      <c r="E59" s="20"/>
      <c r="F59" s="18">
        <f t="shared" si="7"/>
        <v>4.5131652090142778</v>
      </c>
      <c r="G59" s="19">
        <f t="shared" si="3"/>
        <v>2252.1726905190412</v>
      </c>
      <c r="I59" s="11">
        <f t="shared" si="4"/>
        <v>500</v>
      </c>
      <c r="J59" s="12">
        <f t="shared" si="6"/>
        <v>26.413100898045432</v>
      </c>
      <c r="K59" s="12">
        <f t="shared" si="8"/>
        <v>3.3016935374317726</v>
      </c>
      <c r="L59" s="14">
        <f t="shared" si="5"/>
        <v>1674.0337115096258</v>
      </c>
      <c r="M59" s="29">
        <f>-表格2[[#This Row],[購買美元]]</f>
        <v>-500</v>
      </c>
      <c r="O59" s="1"/>
    </row>
    <row r="60" spans="1:15">
      <c r="A60" s="5">
        <v>40926</v>
      </c>
      <c r="B60" s="6">
        <v>18.850000000000001</v>
      </c>
      <c r="C60" s="26">
        <v>2.28140001471871E-3</v>
      </c>
      <c r="D60" s="20"/>
      <c r="E60" s="20"/>
      <c r="F60" s="18">
        <f t="shared" si="7"/>
        <v>5.1381068092992175</v>
      </c>
      <c r="G60" s="19">
        <f t="shared" si="3"/>
        <v>2257.3107973283404</v>
      </c>
      <c r="I60" s="11">
        <f t="shared" si="4"/>
        <v>500</v>
      </c>
      <c r="J60" s="12">
        <f t="shared" si="6"/>
        <v>26.525198938992041</v>
      </c>
      <c r="K60" s="12">
        <f t="shared" si="8"/>
        <v>3.8191405340776772</v>
      </c>
      <c r="L60" s="14">
        <f t="shared" si="5"/>
        <v>1704.3780509826954</v>
      </c>
      <c r="M60" s="29">
        <f>-表格2[[#This Row],[購買美元]]</f>
        <v>-500</v>
      </c>
      <c r="O60" s="1"/>
    </row>
    <row r="61" spans="1:15">
      <c r="A61" s="7">
        <v>40956</v>
      </c>
      <c r="B61" s="8">
        <v>20.149999999999999</v>
      </c>
      <c r="C61" s="25">
        <v>2.0848179034339315E-3</v>
      </c>
      <c r="D61" s="20"/>
      <c r="E61" s="20"/>
      <c r="F61" s="18">
        <f t="shared" si="7"/>
        <v>4.7060819638848468</v>
      </c>
      <c r="G61" s="19">
        <f t="shared" si="3"/>
        <v>2262.0168792922254</v>
      </c>
      <c r="I61" s="11">
        <f t="shared" si="4"/>
        <v>500</v>
      </c>
      <c r="J61" s="12">
        <f t="shared" si="6"/>
        <v>24.813895781637719</v>
      </c>
      <c r="K61" s="12">
        <f t="shared" si="8"/>
        <v>3.5533178749085534</v>
      </c>
      <c r="L61" s="14">
        <f t="shared" si="5"/>
        <v>1732.7452646392417</v>
      </c>
      <c r="M61" s="29">
        <f>-表格2[[#This Row],[購買美元]]</f>
        <v>-500</v>
      </c>
      <c r="O61" s="1"/>
    </row>
    <row r="62" spans="1:15">
      <c r="A62" s="9">
        <v>40987</v>
      </c>
      <c r="B62" s="10">
        <v>20.260000000000002</v>
      </c>
      <c r="C62" s="27">
        <v>2.616216216216217E-3</v>
      </c>
      <c r="D62" s="21"/>
      <c r="E62" s="21"/>
      <c r="F62" s="22">
        <f t="shared" si="7"/>
        <v>5.9179252409591214</v>
      </c>
      <c r="G62" s="23">
        <f t="shared" si="3"/>
        <v>2267.9348045331844</v>
      </c>
      <c r="H62" s="19"/>
      <c r="I62" s="15">
        <f t="shared" si="4"/>
        <v>500</v>
      </c>
      <c r="J62" s="16">
        <f t="shared" si="6"/>
        <v>24.679170779861796</v>
      </c>
      <c r="K62" s="16">
        <f t="shared" si="8"/>
        <v>4.5332362599210443</v>
      </c>
      <c r="L62" s="4">
        <f t="shared" si="5"/>
        <v>1761.9576716790245</v>
      </c>
      <c r="M62" s="29">
        <f>-表格2[[#This Row],[購買美元]]</f>
        <v>-500</v>
      </c>
      <c r="O62" s="1"/>
    </row>
    <row r="63" spans="1:15">
      <c r="A63" s="9">
        <v>41019</v>
      </c>
      <c r="B63" s="10">
        <v>19.8</v>
      </c>
      <c r="C63" s="27">
        <v>2.32E-3</v>
      </c>
      <c r="D63" s="21"/>
      <c r="E63" s="21"/>
      <c r="F63" s="22">
        <f>G62*C63</f>
        <v>5.2616087465169876</v>
      </c>
      <c r="G63" s="23">
        <f>G62+F63+E63</f>
        <v>2273.1964132797016</v>
      </c>
      <c r="H63" s="19">
        <f>表格3[[#This Row],[累計單位]]*B63</f>
        <v>45009.288982938095</v>
      </c>
      <c r="I63" s="15">
        <f>I62</f>
        <v>500</v>
      </c>
      <c r="J63" s="16">
        <f>I63/B63</f>
        <v>25.252525252525253</v>
      </c>
      <c r="K63" s="16">
        <f>L62*C63</f>
        <v>4.0877417982953368</v>
      </c>
      <c r="L63" s="39">
        <f>L62+J63+K63</f>
        <v>1791.2979387298451</v>
      </c>
      <c r="M63" s="40">
        <f>-表格2[[#This Row],[購買美元]]+表格2[[#This Row],[累計單位]]*B63</f>
        <v>34967.699186850936</v>
      </c>
    </row>
  </sheetData>
  <phoneticPr fontId="3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怪老子</dc:creator>
  <cp:lastModifiedBy>怪老子</cp:lastModifiedBy>
  <dcterms:created xsi:type="dcterms:W3CDTF">2012-04-11T01:19:14Z</dcterms:created>
  <dcterms:modified xsi:type="dcterms:W3CDTF">2012-04-28T04:42:48Z</dcterms:modified>
</cp:coreProperties>
</file>