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8280"/>
  </bookViews>
  <sheets>
    <sheet name="新台幣存款" sheetId="1" r:id="rId1"/>
    <sheet name="人民幣存款" sheetId="4" r:id="rId2"/>
  </sheets>
  <definedNames>
    <definedName name="手續費_台幣">新台幣存款!#REF!</definedName>
    <definedName name="手續費率">新台幣存款!#REF!</definedName>
    <definedName name="外幣_存入">新台幣存款!$B$4</definedName>
    <definedName name="存款期間">新台幣存款!$C$6</definedName>
    <definedName name="利息金額_外幣">新台幣存款!$B$7</definedName>
    <definedName name="投資報酬率">新台幣存款!$B$10</definedName>
    <definedName name="期末領回外幣">新台幣存款!$B$8</definedName>
    <definedName name="期末領回新台幣">新台幣存款!$B$9</definedName>
    <definedName name="牌告年利率">新台幣存款!$B$5</definedName>
    <definedName name="買入匯率">新台幣存款!$B$3</definedName>
    <definedName name="新台幣_存入">新台幣存款!$B$1</definedName>
    <definedName name="賣出匯率">新台幣存款!$B$2</definedName>
    <definedName name="總投入新台幣">新台幣存款!#REF!</definedName>
  </definedNames>
  <calcPr calcId="145621"/>
</workbook>
</file>

<file path=xl/calcChain.xml><?xml version="1.0" encoding="utf-8"?>
<calcChain xmlns="http://schemas.openxmlformats.org/spreadsheetml/2006/main">
  <c r="B15" i="1" l="1"/>
  <c r="B3" i="4"/>
  <c r="C5" i="4"/>
  <c r="B6" i="4" s="1"/>
  <c r="B7" i="4" s="1"/>
  <c r="B8" i="4" s="1"/>
  <c r="J4" i="4"/>
  <c r="J3" i="4"/>
  <c r="J2" i="4"/>
  <c r="L4" i="1" l="1"/>
  <c r="L3" i="1"/>
  <c r="C6" i="1" s="1"/>
  <c r="L2" i="1"/>
  <c r="B4" i="1"/>
  <c r="B7" i="1" l="1"/>
  <c r="B8" i="1" s="1"/>
  <c r="B9" i="1" s="1"/>
  <c r="B10" i="1" s="1"/>
  <c r="B16" i="1" s="1"/>
</calcChain>
</file>

<file path=xl/sharedStrings.xml><?xml version="1.0" encoding="utf-8"?>
<sst xmlns="http://schemas.openxmlformats.org/spreadsheetml/2006/main" count="37" uniqueCount="27">
  <si>
    <t>新台幣(存入)</t>
    <phoneticPr fontId="3" type="noConversion"/>
  </si>
  <si>
    <t>存款期間</t>
    <phoneticPr fontId="3" type="noConversion"/>
  </si>
  <si>
    <t>一年</t>
  </si>
  <si>
    <t>期末領回新台幣</t>
    <phoneticPr fontId="3" type="noConversion"/>
  </si>
  <si>
    <t>外幣(存入)</t>
    <phoneticPr fontId="3" type="noConversion"/>
  </si>
  <si>
    <t>賣出匯率</t>
    <phoneticPr fontId="3" type="noConversion"/>
  </si>
  <si>
    <t>買入匯率</t>
    <phoneticPr fontId="3" type="noConversion"/>
  </si>
  <si>
    <t>利息金額(外幣)</t>
    <phoneticPr fontId="3" type="noConversion"/>
  </si>
  <si>
    <t>期末領回外幣</t>
    <phoneticPr fontId="3" type="noConversion"/>
  </si>
  <si>
    <t>牌告年利率</t>
    <phoneticPr fontId="3" type="noConversion"/>
  </si>
  <si>
    <t>期間</t>
    <phoneticPr fontId="3" type="noConversion"/>
  </si>
  <si>
    <t>年數</t>
    <phoneticPr fontId="3" type="noConversion"/>
  </si>
  <si>
    <t>一個月</t>
    <phoneticPr fontId="3" type="noConversion"/>
  </si>
  <si>
    <t>三個月</t>
    <phoneticPr fontId="3" type="noConversion"/>
  </si>
  <si>
    <t>半年</t>
    <phoneticPr fontId="3" type="noConversion"/>
  </si>
  <si>
    <t>投資報酬率</t>
    <phoneticPr fontId="3" type="noConversion"/>
  </si>
  <si>
    <t>一年</t>
    <phoneticPr fontId="3" type="noConversion"/>
  </si>
  <si>
    <t>期末本利和</t>
    <phoneticPr fontId="3" type="noConversion"/>
  </si>
  <si>
    <t>利息</t>
    <phoneticPr fontId="3" type="noConversion"/>
  </si>
  <si>
    <t>期初總投入</t>
    <phoneticPr fontId="3" type="noConversion"/>
  </si>
  <si>
    <t>投入人民幣</t>
    <phoneticPr fontId="3" type="noConversion"/>
  </si>
  <si>
    <t>手續費率</t>
    <phoneticPr fontId="3" type="noConversion"/>
  </si>
  <si>
    <t>期間</t>
    <phoneticPr fontId="3" type="noConversion"/>
  </si>
  <si>
    <t>一個月</t>
    <phoneticPr fontId="3" type="noConversion"/>
  </si>
  <si>
    <t>三個月</t>
    <phoneticPr fontId="3" type="noConversion"/>
  </si>
  <si>
    <t>半年</t>
    <phoneticPr fontId="3" type="noConversion"/>
  </si>
  <si>
    <t>一年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</si>
</sst>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0.000%"/>
    <numFmt numFmtId="178" formatCode="0.0%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0" fillId="0" borderId="0" xfId="2" applyNumberFormat="1" applyFont="1">
      <alignment vertical="center"/>
    </xf>
    <xf numFmtId="43" fontId="0" fillId="0" borderId="0" xfId="0" applyNumberFormat="1">
      <alignment vertical="center"/>
    </xf>
    <xf numFmtId="43" fontId="0" fillId="0" borderId="0" xfId="1" applyNumberFormat="1" applyFont="1">
      <alignment vertical="center"/>
    </xf>
    <xf numFmtId="0" fontId="2" fillId="5" borderId="1" xfId="0" applyFont="1" applyFill="1" applyBorder="1">
      <alignment vertical="center"/>
    </xf>
    <xf numFmtId="43" fontId="0" fillId="3" borderId="2" xfId="1" applyNumberFormat="1" applyFont="1" applyFill="1" applyBorder="1">
      <alignment vertical="center"/>
    </xf>
    <xf numFmtId="176" fontId="4" fillId="5" borderId="3" xfId="1" applyNumberFormat="1" applyFont="1" applyFill="1" applyBorder="1">
      <alignment vertical="center"/>
    </xf>
    <xf numFmtId="0" fontId="0" fillId="2" borderId="4" xfId="0" applyFill="1" applyBorder="1">
      <alignment vertical="center"/>
    </xf>
    <xf numFmtId="43" fontId="0" fillId="3" borderId="4" xfId="1" applyNumberFormat="1" applyFont="1" applyFill="1" applyBorder="1">
      <alignment vertical="center"/>
    </xf>
    <xf numFmtId="176" fontId="4" fillId="5" borderId="3" xfId="0" applyNumberFormat="1" applyFont="1" applyFill="1" applyBorder="1">
      <alignment vertical="center"/>
    </xf>
    <xf numFmtId="10" fontId="0" fillId="2" borderId="4" xfId="2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176" fontId="5" fillId="5" borderId="5" xfId="0" applyNumberFormat="1" applyFont="1" applyFill="1" applyBorder="1">
      <alignment vertical="center"/>
    </xf>
    <xf numFmtId="177" fontId="5" fillId="4" borderId="6" xfId="2" applyNumberFormat="1" applyFont="1" applyFill="1" applyBorder="1">
      <alignment vertical="center"/>
    </xf>
    <xf numFmtId="43" fontId="0" fillId="2" borderId="2" xfId="1" applyNumberFormat="1" applyFont="1" applyFill="1" applyBorder="1">
      <alignment vertical="center"/>
    </xf>
    <xf numFmtId="178" fontId="0" fillId="2" borderId="7" xfId="1" applyNumberFormat="1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7" fillId="0" borderId="4" xfId="2" applyNumberFormat="1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0" fontId="7" fillId="7" borderId="4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0" fontId="7" fillId="0" borderId="6" xfId="2" applyNumberFormat="1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index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57150</xdr:rowOff>
    </xdr:from>
    <xdr:to>
      <xdr:col>5</xdr:col>
      <xdr:colOff>762000</xdr:colOff>
      <xdr:row>5</xdr:row>
      <xdr:rowOff>19050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24860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57150</xdr:rowOff>
    </xdr:from>
    <xdr:to>
      <xdr:col>6</xdr:col>
      <xdr:colOff>76200</xdr:colOff>
      <xdr:row>5</xdr:row>
      <xdr:rowOff>19050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K1:L5" totalsRowShown="0">
  <autoFilter ref="K1:L5"/>
  <tableColumns count="2">
    <tableColumn id="1" name="期間"/>
    <tableColumn id="2" name="年數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格1_3" displayName="表格1_3" ref="I1:J5" totalsRowShown="0">
  <autoFilter ref="I1:J5"/>
  <tableColumns count="2">
    <tableColumn id="1" name="期間"/>
    <tableColumn id="2" name="年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17" sqref="D17"/>
    </sheetView>
  </sheetViews>
  <sheetFormatPr defaultRowHeight="16.5" x14ac:dyDescent="0.25"/>
  <cols>
    <col min="1" max="1" width="17.5" customWidth="1"/>
    <col min="2" max="2" width="13.625" bestFit="1" customWidth="1"/>
    <col min="4" max="4" width="11.625" bestFit="1" customWidth="1"/>
    <col min="5" max="5" width="11.875" bestFit="1" customWidth="1"/>
    <col min="6" max="6" width="12.625" customWidth="1"/>
  </cols>
  <sheetData>
    <row r="1" spans="1:12" x14ac:dyDescent="0.25">
      <c r="A1" s="4" t="s">
        <v>0</v>
      </c>
      <c r="B1" s="5">
        <v>1000000</v>
      </c>
      <c r="E1" s="3"/>
      <c r="K1" t="s">
        <v>10</v>
      </c>
      <c r="L1" t="s">
        <v>11</v>
      </c>
    </row>
    <row r="2" spans="1:12" x14ac:dyDescent="0.25">
      <c r="A2" s="6" t="s">
        <v>5</v>
      </c>
      <c r="B2" s="7">
        <v>4.7990000000000004</v>
      </c>
      <c r="E2" s="3"/>
      <c r="K2" t="s">
        <v>12</v>
      </c>
      <c r="L2">
        <f>1/12</f>
        <v>8.3333333333333329E-2</v>
      </c>
    </row>
    <row r="3" spans="1:12" x14ac:dyDescent="0.25">
      <c r="A3" s="6" t="s">
        <v>6</v>
      </c>
      <c r="B3" s="7">
        <v>4.7489999999999997</v>
      </c>
      <c r="E3" s="2"/>
      <c r="K3" t="s">
        <v>13</v>
      </c>
      <c r="L3">
        <f>1/4</f>
        <v>0.25</v>
      </c>
    </row>
    <row r="4" spans="1:12" x14ac:dyDescent="0.25">
      <c r="A4" s="6" t="s">
        <v>4</v>
      </c>
      <c r="B4" s="8">
        <f>B1/B2</f>
        <v>208376.74515524067</v>
      </c>
      <c r="E4" s="2"/>
      <c r="K4" t="s">
        <v>14</v>
      </c>
      <c r="L4">
        <f>1/2</f>
        <v>0.5</v>
      </c>
    </row>
    <row r="5" spans="1:12" ht="17.25" customHeight="1" x14ac:dyDescent="0.25">
      <c r="A5" s="6" t="s">
        <v>9</v>
      </c>
      <c r="B5" s="10">
        <v>2.3800000000000002E-2</v>
      </c>
      <c r="K5" t="s">
        <v>16</v>
      </c>
      <c r="L5">
        <v>1</v>
      </c>
    </row>
    <row r="6" spans="1:12" x14ac:dyDescent="0.25">
      <c r="A6" s="9" t="s">
        <v>1</v>
      </c>
      <c r="B6" s="11" t="s">
        <v>2</v>
      </c>
      <c r="C6">
        <f>VLOOKUP(B6,表格1[],2,FALSE)</f>
        <v>1</v>
      </c>
      <c r="E6" s="2"/>
    </row>
    <row r="7" spans="1:12" x14ac:dyDescent="0.25">
      <c r="A7" s="9" t="s">
        <v>7</v>
      </c>
      <c r="B7" s="8">
        <f>外幣_存入*牌告年利率*存款期間</f>
        <v>4959.3665346947282</v>
      </c>
      <c r="E7" s="1"/>
    </row>
    <row r="8" spans="1:12" x14ac:dyDescent="0.25">
      <c r="A8" s="9" t="s">
        <v>8</v>
      </c>
      <c r="B8" s="8">
        <f>外幣_存入+利息金額_外幣</f>
        <v>213336.11168993541</v>
      </c>
    </row>
    <row r="9" spans="1:12" x14ac:dyDescent="0.25">
      <c r="A9" s="9" t="s">
        <v>3</v>
      </c>
      <c r="B9" s="8">
        <f>期末領回外幣*買入匯率</f>
        <v>1013133.1944155032</v>
      </c>
    </row>
    <row r="10" spans="1:12" ht="17.25" thickBot="1" x14ac:dyDescent="0.3">
      <c r="A10" s="12" t="s">
        <v>15</v>
      </c>
      <c r="B10" s="13">
        <f>期末領回新台幣/新台幣_存入-1</f>
        <v>1.3133194415503091E-2</v>
      </c>
    </row>
    <row r="13" spans="1:12" ht="17.25" thickBot="1" x14ac:dyDescent="0.3"/>
    <row r="14" spans="1:12" ht="17.25" hidden="1" thickBot="1" x14ac:dyDescent="0.3"/>
    <row r="15" spans="1:12" x14ac:dyDescent="0.25">
      <c r="A15" s="16" t="s">
        <v>22</v>
      </c>
      <c r="B15" s="17" t="str">
        <f>A10</f>
        <v>投資報酬率</v>
      </c>
    </row>
    <row r="16" spans="1:12" x14ac:dyDescent="0.25">
      <c r="A16" s="18"/>
      <c r="B16" s="19">
        <f>投資報酬率</f>
        <v>1.3133194415503091E-2</v>
      </c>
    </row>
    <row r="17" spans="1:2" x14ac:dyDescent="0.25">
      <c r="A17" s="20" t="s">
        <v>23</v>
      </c>
      <c r="B17" s="21">
        <f t="dataTable" ref="B17:B20" dt2D="0" dtr="0" r1="B6"/>
        <v>-8.4561679516566013E-3</v>
      </c>
    </row>
    <row r="18" spans="1:2" x14ac:dyDescent="0.25">
      <c r="A18" s="18" t="s">
        <v>24</v>
      </c>
      <c r="B18" s="19">
        <v>-4.5308293394459298E-3</v>
      </c>
    </row>
    <row r="19" spans="1:2" x14ac:dyDescent="0.25">
      <c r="A19" s="20" t="s">
        <v>25</v>
      </c>
      <c r="B19" s="21">
        <v>1.3571785788704105E-3</v>
      </c>
    </row>
    <row r="20" spans="1:2" ht="17.25" thickBot="1" x14ac:dyDescent="0.3">
      <c r="A20" s="22" t="s">
        <v>26</v>
      </c>
      <c r="B20" s="23">
        <v>1.3133194415503091E-2</v>
      </c>
    </row>
  </sheetData>
  <phoneticPr fontId="3" type="noConversion"/>
  <conditionalFormatting sqref="B10">
    <cfRule type="cellIs" dxfId="2" priority="3" operator="lessThan">
      <formula>0</formula>
    </cfRule>
  </conditionalFormatting>
  <conditionalFormatting sqref="B17:B20">
    <cfRule type="cellIs" dxfId="1" priority="1" operator="lessThan">
      <formula>0</formula>
    </cfRule>
  </conditionalFormatting>
  <dataValidations count="1">
    <dataValidation type="list" allowBlank="1" showInputMessage="1" showErrorMessage="1" sqref="B6">
      <formula1>"一個月,三個月,半年,一年"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0" sqref="F10"/>
    </sheetView>
  </sheetViews>
  <sheetFormatPr defaultRowHeight="16.5" x14ac:dyDescent="0.25"/>
  <cols>
    <col min="1" max="1" width="17.5" customWidth="1"/>
    <col min="2" max="2" width="13.625" bestFit="1" customWidth="1"/>
    <col min="4" max="4" width="11.625" bestFit="1" customWidth="1"/>
    <col min="5" max="5" width="11.875" bestFit="1" customWidth="1"/>
  </cols>
  <sheetData>
    <row r="1" spans="1:10" x14ac:dyDescent="0.25">
      <c r="A1" s="6" t="s">
        <v>20</v>
      </c>
      <c r="B1" s="14">
        <v>200000</v>
      </c>
      <c r="E1" s="3"/>
      <c r="I1" t="s">
        <v>10</v>
      </c>
      <c r="J1" t="s">
        <v>11</v>
      </c>
    </row>
    <row r="2" spans="1:10" x14ac:dyDescent="0.25">
      <c r="A2" s="6" t="s">
        <v>21</v>
      </c>
      <c r="B2" s="15">
        <v>0.01</v>
      </c>
      <c r="E2" s="3"/>
      <c r="I2" t="s">
        <v>12</v>
      </c>
      <c r="J2">
        <f>1/12</f>
        <v>8.3333333333333329E-2</v>
      </c>
    </row>
    <row r="3" spans="1:10" x14ac:dyDescent="0.25">
      <c r="A3" s="6" t="s">
        <v>19</v>
      </c>
      <c r="B3" s="8">
        <f>B1*(1+B2)</f>
        <v>202000</v>
      </c>
      <c r="E3" s="2"/>
      <c r="I3" t="s">
        <v>13</v>
      </c>
      <c r="J3">
        <f>1/4</f>
        <v>0.25</v>
      </c>
    </row>
    <row r="4" spans="1:10" ht="17.25" customHeight="1" x14ac:dyDescent="0.25">
      <c r="A4" s="6" t="s">
        <v>9</v>
      </c>
      <c r="B4" s="10">
        <v>2.3800000000000002E-2</v>
      </c>
      <c r="I4" t="s">
        <v>14</v>
      </c>
      <c r="J4">
        <f>1/2</f>
        <v>0.5</v>
      </c>
    </row>
    <row r="5" spans="1:10" x14ac:dyDescent="0.25">
      <c r="A5" s="9" t="s">
        <v>1</v>
      </c>
      <c r="B5" s="11" t="s">
        <v>2</v>
      </c>
      <c r="C5">
        <f>VLOOKUP(B5,表格1_3[],2,FALSE)</f>
        <v>1</v>
      </c>
      <c r="E5" s="2"/>
      <c r="I5" t="s">
        <v>16</v>
      </c>
      <c r="J5">
        <v>1</v>
      </c>
    </row>
    <row r="6" spans="1:10" x14ac:dyDescent="0.25">
      <c r="A6" s="9" t="s">
        <v>18</v>
      </c>
      <c r="B6" s="8">
        <f>B1*B4*C5</f>
        <v>4760</v>
      </c>
      <c r="E6" s="1"/>
    </row>
    <row r="7" spans="1:10" x14ac:dyDescent="0.25">
      <c r="A7" s="9" t="s">
        <v>17</v>
      </c>
      <c r="B7" s="8">
        <f>B1+B6</f>
        <v>204760</v>
      </c>
    </row>
    <row r="8" spans="1:10" ht="17.25" thickBot="1" x14ac:dyDescent="0.3">
      <c r="A8" s="12" t="s">
        <v>15</v>
      </c>
      <c r="B8" s="13">
        <f>B7/B3-1</f>
        <v>1.3663366336633676E-2</v>
      </c>
    </row>
  </sheetData>
  <phoneticPr fontId="3" type="noConversion"/>
  <conditionalFormatting sqref="B8">
    <cfRule type="cellIs" dxfId="0" priority="1" operator="lessThan">
      <formula>0</formula>
    </cfRule>
  </conditionalFormatting>
  <dataValidations count="1">
    <dataValidation type="list" allowBlank="1" showInputMessage="1" showErrorMessage="1" sqref="B5">
      <formula1>"一個月,三個月,半年,一年"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10</vt:i4>
      </vt:variant>
    </vt:vector>
  </HeadingPairs>
  <TitlesOfParts>
    <vt:vector size="12" baseType="lpstr">
      <vt:lpstr>新台幣存款</vt:lpstr>
      <vt:lpstr>人民幣存款</vt:lpstr>
      <vt:lpstr>外幣_存入</vt:lpstr>
      <vt:lpstr>存款期間</vt:lpstr>
      <vt:lpstr>利息金額_外幣</vt:lpstr>
      <vt:lpstr>投資報酬率</vt:lpstr>
      <vt:lpstr>期末領回外幣</vt:lpstr>
      <vt:lpstr>期末領回新台幣</vt:lpstr>
      <vt:lpstr>牌告年利率</vt:lpstr>
      <vt:lpstr>買入匯率</vt:lpstr>
      <vt:lpstr>新台幣_存入</vt:lpstr>
      <vt:lpstr>賣出匯率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2013-02-16T00:56:14Z</dcterms:created>
  <dcterms:modified xsi:type="dcterms:W3CDTF">2013-02-16T15:53:30Z</dcterms:modified>
</cp:coreProperties>
</file>