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6\"/>
    </mc:Choice>
  </mc:AlternateContent>
  <bookViews>
    <workbookView xWindow="0" yWindow="0" windowWidth="28800" windowHeight="12390"/>
  </bookViews>
  <sheets>
    <sheet name="工作表1" sheetId="1" r:id="rId1"/>
  </sheets>
  <definedNames>
    <definedName name="年租金">工作表1!$B$2</definedName>
    <definedName name="年稅金">工作表1!$G$9</definedName>
    <definedName name="年維修費用">工作表1!$G$8</definedName>
    <definedName name="年繳本息">工作表1!$G$7</definedName>
    <definedName name="每月租金">工作表1!$B$3</definedName>
    <definedName name="房屋總價">工作表1!$G$1</definedName>
    <definedName name="房價年化成長率">工作表1!#REF!</definedName>
    <definedName name="房價成長率">工作表1!$G$2</definedName>
    <definedName name="所得稅級距">工作表1!$G$10</definedName>
    <definedName name="租金成長率">工作表1!$B$4</definedName>
    <definedName name="租金報酬率">工作表1!$B$1</definedName>
    <definedName name="通貨膨脹率">工作表1!$B$5</definedName>
    <definedName name="等值報酬率">工作表1!$B$6</definedName>
    <definedName name="貸款年利率">工作表1!$G$3</definedName>
    <definedName name="貸款成數">工作表1!$G$4</definedName>
    <definedName name="貸款金額">工作表1!$G$6</definedName>
    <definedName name="頭期款">工作表1!$G$5</definedName>
    <definedName name="還款模式">工作表1!#REF!</definedName>
    <definedName name="邊際所得稅率">工作表1!#REF!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K38" i="1"/>
  <c r="F51" i="1"/>
  <c r="F50" i="1" s="1"/>
  <c r="F49" i="1" s="1"/>
  <c r="F48" i="1" s="1"/>
  <c r="F47" i="1" s="1"/>
  <c r="F46" i="1" s="1"/>
  <c r="F45" i="1" s="1"/>
  <c r="F44" i="1" s="1"/>
  <c r="F43" i="1" s="1"/>
  <c r="F42" i="1" s="1"/>
  <c r="F41" i="1" s="1"/>
  <c r="F40" i="1" s="1"/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15" i="1"/>
  <c r="G5" i="1"/>
  <c r="G6" i="1" l="1"/>
  <c r="G7" i="1" s="1"/>
  <c r="B2" i="1"/>
  <c r="B3" i="1" l="1"/>
  <c r="C15" i="1"/>
  <c r="B14" i="1"/>
  <c r="G14" i="1"/>
  <c r="C17" i="1"/>
  <c r="C32" i="1"/>
  <c r="C28" i="1"/>
  <c r="C24" i="1"/>
  <c r="C20" i="1"/>
  <c r="C16" i="1"/>
  <c r="C31" i="1"/>
  <c r="C27" i="1"/>
  <c r="C23" i="1"/>
  <c r="C19" i="1"/>
  <c r="C34" i="1"/>
  <c r="C30" i="1"/>
  <c r="C26" i="1"/>
  <c r="C22" i="1"/>
  <c r="C18" i="1"/>
  <c r="C33" i="1"/>
  <c r="C29" i="1"/>
  <c r="C25" i="1"/>
  <c r="C21" i="1"/>
  <c r="D14" i="1" l="1"/>
  <c r="I15" i="1"/>
  <c r="H15" i="1" l="1"/>
  <c r="G15" i="1" s="1"/>
  <c r="L15" i="1"/>
  <c r="B15" i="1" l="1"/>
  <c r="I16" i="1"/>
  <c r="L16" i="1" s="1"/>
  <c r="H16" i="1" l="1"/>
  <c r="B16" i="1" s="1"/>
  <c r="D15" i="1"/>
  <c r="G16" i="1" l="1"/>
  <c r="D16" i="1"/>
  <c r="I17" i="1" l="1"/>
  <c r="L17" i="1" s="1"/>
  <c r="H17" i="1" l="1"/>
  <c r="B17" i="1" s="1"/>
  <c r="D17" i="1" s="1"/>
  <c r="G17" i="1" l="1"/>
  <c r="I18" i="1" s="1"/>
  <c r="L18" i="1" s="1"/>
  <c r="H18" i="1" l="1"/>
  <c r="B18" i="1" s="1"/>
  <c r="D18" i="1" l="1"/>
  <c r="G18" i="1"/>
  <c r="I19" i="1" l="1"/>
  <c r="L19" i="1" s="1"/>
  <c r="H19" i="1" l="1"/>
  <c r="B19" i="1" s="1"/>
  <c r="D19" i="1" l="1"/>
  <c r="G19" i="1"/>
  <c r="I20" i="1" l="1"/>
  <c r="L20" i="1" s="1"/>
  <c r="H20" i="1" l="1"/>
  <c r="B20" i="1" s="1"/>
  <c r="D20" i="1" l="1"/>
  <c r="G20" i="1"/>
  <c r="I21" i="1" l="1"/>
  <c r="L21" i="1" l="1"/>
  <c r="H21" i="1"/>
  <c r="B21" i="1" l="1"/>
  <c r="D21" i="1" s="1"/>
  <c r="G21" i="1"/>
  <c r="I22" i="1" l="1"/>
  <c r="L22" i="1" l="1"/>
  <c r="H22" i="1"/>
  <c r="B22" i="1" l="1"/>
  <c r="D22" i="1" s="1"/>
  <c r="G22" i="1"/>
  <c r="I23" i="1" l="1"/>
  <c r="L23" i="1" l="1"/>
  <c r="H23" i="1"/>
  <c r="B23" i="1" l="1"/>
  <c r="D23" i="1" s="1"/>
  <c r="G23" i="1"/>
  <c r="I24" i="1" l="1"/>
  <c r="L24" i="1" l="1"/>
  <c r="H24" i="1"/>
  <c r="B24" i="1" l="1"/>
  <c r="D24" i="1" s="1"/>
  <c r="G24" i="1"/>
  <c r="I25" i="1" l="1"/>
  <c r="L25" i="1" l="1"/>
  <c r="H25" i="1"/>
  <c r="B25" i="1" l="1"/>
  <c r="D25" i="1" s="1"/>
  <c r="G25" i="1"/>
  <c r="I26" i="1" l="1"/>
  <c r="L26" i="1" l="1"/>
  <c r="H26" i="1"/>
  <c r="B26" i="1" l="1"/>
  <c r="D26" i="1" s="1"/>
  <c r="G26" i="1"/>
  <c r="I27" i="1" l="1"/>
  <c r="L27" i="1" l="1"/>
  <c r="H27" i="1"/>
  <c r="B27" i="1" l="1"/>
  <c r="D27" i="1" s="1"/>
  <c r="G27" i="1"/>
  <c r="I28" i="1" l="1"/>
  <c r="L28" i="1" l="1"/>
  <c r="H28" i="1"/>
  <c r="B28" i="1" l="1"/>
  <c r="D28" i="1" s="1"/>
  <c r="G28" i="1"/>
  <c r="I29" i="1" l="1"/>
  <c r="L29" i="1" l="1"/>
  <c r="H29" i="1"/>
  <c r="B29" i="1" l="1"/>
  <c r="D29" i="1" s="1"/>
  <c r="G29" i="1"/>
  <c r="I30" i="1" l="1"/>
  <c r="L30" i="1" l="1"/>
  <c r="H30" i="1"/>
  <c r="B30" i="1" l="1"/>
  <c r="D30" i="1" s="1"/>
  <c r="G30" i="1"/>
  <c r="I31" i="1" l="1"/>
  <c r="L31" i="1" l="1"/>
  <c r="H31" i="1"/>
  <c r="B31" i="1" l="1"/>
  <c r="D31" i="1" s="1"/>
  <c r="G31" i="1"/>
  <c r="I32" i="1" l="1"/>
  <c r="L32" i="1" l="1"/>
  <c r="H32" i="1"/>
  <c r="B32" i="1" l="1"/>
  <c r="D32" i="1" s="1"/>
  <c r="G32" i="1"/>
  <c r="I33" i="1" l="1"/>
  <c r="L33" i="1" l="1"/>
  <c r="H33" i="1"/>
  <c r="B33" i="1" l="1"/>
  <c r="D33" i="1" s="1"/>
  <c r="G33" i="1"/>
  <c r="I34" i="1" l="1"/>
  <c r="L34" i="1" l="1"/>
  <c r="H34" i="1"/>
  <c r="B34" i="1" l="1"/>
  <c r="D34" i="1" s="1"/>
  <c r="G34" i="1"/>
  <c r="B6" i="1" l="1"/>
  <c r="F39" i="1" s="1"/>
</calcChain>
</file>

<file path=xl/sharedStrings.xml><?xml version="1.0" encoding="utf-8"?>
<sst xmlns="http://schemas.openxmlformats.org/spreadsheetml/2006/main" count="39" uniqueCount="34">
  <si>
    <t>每月租金</t>
    <phoneticPr fontId="2" type="noConversion"/>
  </si>
  <si>
    <t>房屋總價</t>
    <phoneticPr fontId="2" type="noConversion"/>
  </si>
  <si>
    <t>頭期款</t>
    <phoneticPr fontId="2" type="noConversion"/>
  </si>
  <si>
    <t>貸款金額</t>
    <phoneticPr fontId="2" type="noConversion"/>
  </si>
  <si>
    <t>年租金</t>
    <phoneticPr fontId="2" type="noConversion"/>
  </si>
  <si>
    <t>年數</t>
  </si>
  <si>
    <t>年數</t>
    <phoneticPr fontId="2" type="noConversion"/>
  </si>
  <si>
    <t>貸款餘額</t>
    <phoneticPr fontId="2" type="noConversion"/>
  </si>
  <si>
    <t>本金</t>
    <phoneticPr fontId="2" type="noConversion"/>
  </si>
  <si>
    <t>利息</t>
    <phoneticPr fontId="2" type="noConversion"/>
  </si>
  <si>
    <t>租金成長率</t>
    <phoneticPr fontId="2" type="noConversion"/>
  </si>
  <si>
    <t>租金報酬率</t>
    <phoneticPr fontId="2" type="noConversion"/>
  </si>
  <si>
    <t>元</t>
    <phoneticPr fontId="2" type="noConversion"/>
  </si>
  <si>
    <t>萬元</t>
    <phoneticPr fontId="2" type="noConversion"/>
  </si>
  <si>
    <t>稅金</t>
    <phoneticPr fontId="2" type="noConversion"/>
  </si>
  <si>
    <t>維修費用</t>
    <phoneticPr fontId="2" type="noConversion"/>
  </si>
  <si>
    <t>年維修費用</t>
    <phoneticPr fontId="2" type="noConversion"/>
  </si>
  <si>
    <t>年稅金</t>
    <phoneticPr fontId="2" type="noConversion"/>
  </si>
  <si>
    <t>年繳本息</t>
    <phoneticPr fontId="2" type="noConversion"/>
  </si>
  <si>
    <t>貸款年利率</t>
    <phoneticPr fontId="2" type="noConversion"/>
  </si>
  <si>
    <t>所得稅級距</t>
    <phoneticPr fontId="2" type="noConversion"/>
  </si>
  <si>
    <t>利息減免</t>
    <phoneticPr fontId="2" type="noConversion"/>
  </si>
  <si>
    <t>租屋明細表</t>
    <phoneticPr fontId="2" type="noConversion"/>
  </si>
  <si>
    <t>貸款成數</t>
    <phoneticPr fontId="2" type="noConversion"/>
  </si>
  <si>
    <t>等值現金流量</t>
    <phoneticPr fontId="2" type="noConversion"/>
  </si>
  <si>
    <t>等值報酬率</t>
    <phoneticPr fontId="2" type="noConversion"/>
  </si>
  <si>
    <t>通貨膨脹率</t>
    <phoneticPr fontId="2" type="noConversion"/>
  </si>
  <si>
    <t>購屋明細表</t>
    <phoneticPr fontId="2" type="noConversion"/>
  </si>
  <si>
    <t>購屋支出</t>
    <phoneticPr fontId="2" type="noConversion"/>
  </si>
  <si>
    <t>房租</t>
    <phoneticPr fontId="2" type="noConversion"/>
  </si>
  <si>
    <t>期初</t>
    <phoneticPr fontId="2" type="noConversion"/>
  </si>
  <si>
    <t>租金報酬率</t>
    <phoneticPr fontId="2" type="noConversion"/>
  </si>
  <si>
    <t>房價成長率</t>
    <phoneticPr fontId="2" type="noConversion"/>
  </si>
  <si>
    <t>房價成長率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</si>
</sst>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0.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0" tint="-4.9989318521683403E-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theme="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4" borderId="1" xfId="0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6" borderId="1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0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1" applyNumberFormat="1" applyFont="1">
      <alignment vertical="center"/>
    </xf>
    <xf numFmtId="10" fontId="3" fillId="0" borderId="0" xfId="0" applyNumberFormat="1" applyFont="1">
      <alignment vertical="center"/>
    </xf>
    <xf numFmtId="176" fontId="3" fillId="3" borderId="1" xfId="1" applyNumberFormat="1" applyFont="1" applyFill="1" applyBorder="1">
      <alignment vertical="center"/>
    </xf>
    <xf numFmtId="176" fontId="3" fillId="5" borderId="1" xfId="1" applyNumberFormat="1" applyFont="1" applyFill="1" applyBorder="1">
      <alignment vertical="center"/>
    </xf>
    <xf numFmtId="9" fontId="3" fillId="2" borderId="1" xfId="0" applyNumberFormat="1" applyFont="1" applyFill="1" applyBorder="1">
      <alignment vertical="center"/>
    </xf>
    <xf numFmtId="0" fontId="3" fillId="6" borderId="0" xfId="0" applyFont="1" applyFill="1" applyBorder="1">
      <alignment vertical="center"/>
    </xf>
    <xf numFmtId="9" fontId="3" fillId="2" borderId="0" xfId="0" applyNumberFormat="1" applyFont="1" applyFill="1" applyBorder="1">
      <alignment vertical="center"/>
    </xf>
    <xf numFmtId="0" fontId="4" fillId="7" borderId="1" xfId="0" applyFont="1" applyFill="1" applyBorder="1">
      <alignment vertical="center"/>
    </xf>
    <xf numFmtId="10" fontId="4" fillId="7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8" borderId="1" xfId="0" applyNumberFormat="1" applyFont="1" applyFill="1" applyBorder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178" fontId="3" fillId="8" borderId="0" xfId="2" applyNumberFormat="1" applyFont="1" applyFill="1" applyAlignment="1">
      <alignment horizontal="center" vertical="center"/>
    </xf>
    <xf numFmtId="9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447261</xdr:colOff>
      <xdr:row>0</xdr:row>
      <xdr:rowOff>41413</xdr:rowOff>
    </xdr:from>
    <xdr:to>
      <xdr:col>11</xdr:col>
      <xdr:colOff>829503</xdr:colOff>
      <xdr:row>5</xdr:row>
      <xdr:rowOff>66675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261" y="41413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購屋明細表" displayName="購屋明細表" ref="F13:L34" totalsRowShown="0" headerRowDxfId="14" dataDxfId="13">
  <tableColumns count="7">
    <tableColumn id="1" name="年數" dataDxfId="12"/>
    <tableColumn id="2" name="貸款餘額" dataDxfId="11"/>
    <tableColumn id="3" name="本金" dataDxfId="10"/>
    <tableColumn id="4" name="利息" dataDxfId="9"/>
    <tableColumn id="8" name="稅金" dataDxfId="8"/>
    <tableColumn id="7" name="維修費用" dataDxfId="7"/>
    <tableColumn id="9" name="利息減免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租屋明細表" displayName="租屋明細表" ref="A13:D34" totalsRowShown="0" headerRowDxfId="5" dataDxfId="4">
  <tableColumns count="4">
    <tableColumn id="1" name="年數" dataDxfId="3"/>
    <tableColumn id="2" name="購屋支出" dataDxfId="2"/>
    <tableColumn id="3" name="房租" dataDxfId="1"/>
    <tableColumn id="6" name="等值現金流量" dataDxfId="0">
      <calculatedColumnFormula>租屋明細表[[#This Row],[房租]]-租屋明細表[[#This Row],[購屋支出]]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="115" zoomScaleNormal="115" workbookViewId="0">
      <selection activeCell="M9" sqref="M9"/>
    </sheetView>
  </sheetViews>
  <sheetFormatPr defaultRowHeight="15.75" x14ac:dyDescent="0.25"/>
  <cols>
    <col min="1" max="1" width="14" style="3" bestFit="1" customWidth="1"/>
    <col min="2" max="2" width="11.25" style="3" bestFit="1" customWidth="1"/>
    <col min="3" max="3" width="11.625" style="3" customWidth="1"/>
    <col min="4" max="4" width="14.125" style="3" bestFit="1" customWidth="1"/>
    <col min="5" max="5" width="3.875" style="3" customWidth="1"/>
    <col min="6" max="6" width="14.5" style="3" bestFit="1" customWidth="1"/>
    <col min="7" max="7" width="16.125" style="3" customWidth="1"/>
    <col min="8" max="8" width="9.5" style="3" bestFit="1" customWidth="1"/>
    <col min="9" max="9" width="9.5" style="3" customWidth="1"/>
    <col min="10" max="10" width="8.375" style="3" bestFit="1" customWidth="1"/>
    <col min="11" max="11" width="9.75" style="3" bestFit="1" customWidth="1"/>
    <col min="12" max="12" width="11.25" style="3" customWidth="1"/>
    <col min="13" max="16384" width="9" style="3"/>
  </cols>
  <sheetData>
    <row r="1" spans="1:12" x14ac:dyDescent="0.25">
      <c r="A1" s="1" t="s">
        <v>11</v>
      </c>
      <c r="B1" s="2">
        <v>2.5000000000000001E-2</v>
      </c>
      <c r="F1" s="4" t="s">
        <v>1</v>
      </c>
      <c r="G1" s="5">
        <v>1500</v>
      </c>
      <c r="H1" s="3" t="s">
        <v>13</v>
      </c>
    </row>
    <row r="2" spans="1:12" x14ac:dyDescent="0.25">
      <c r="A2" s="1" t="s">
        <v>4</v>
      </c>
      <c r="B2" s="11">
        <f>房屋總價*10000*租金報酬率</f>
        <v>375000</v>
      </c>
      <c r="F2" s="4" t="s">
        <v>33</v>
      </c>
      <c r="G2" s="13">
        <v>0</v>
      </c>
    </row>
    <row r="3" spans="1:12" x14ac:dyDescent="0.25">
      <c r="A3" s="1" t="s">
        <v>0</v>
      </c>
      <c r="B3" s="11">
        <f>年租金/12</f>
        <v>31250</v>
      </c>
      <c r="F3" s="4" t="s">
        <v>19</v>
      </c>
      <c r="G3" s="2">
        <v>1.8800000000000001E-2</v>
      </c>
    </row>
    <row r="4" spans="1:12" x14ac:dyDescent="0.25">
      <c r="A4" s="1" t="s">
        <v>10</v>
      </c>
      <c r="B4" s="2">
        <v>0.02</v>
      </c>
      <c r="F4" s="14" t="s">
        <v>23</v>
      </c>
      <c r="G4" s="15">
        <v>0.75</v>
      </c>
    </row>
    <row r="5" spans="1:12" x14ac:dyDescent="0.25">
      <c r="A5" s="1" t="s">
        <v>26</v>
      </c>
      <c r="B5" s="2">
        <v>0.02</v>
      </c>
      <c r="D5" s="7"/>
      <c r="F5" s="4" t="s">
        <v>2</v>
      </c>
      <c r="G5" s="12">
        <f>G1*(1-貸款成數)</f>
        <v>375</v>
      </c>
      <c r="H5" s="3" t="s">
        <v>13</v>
      </c>
    </row>
    <row r="6" spans="1:12" ht="18.75" x14ac:dyDescent="0.25">
      <c r="A6" s="16" t="s">
        <v>25</v>
      </c>
      <c r="B6" s="17">
        <f>IRR(租屋明細表[等值現金流量])</f>
        <v>3.7977305820903862E-2</v>
      </c>
      <c r="F6" s="4" t="s">
        <v>3</v>
      </c>
      <c r="G6" s="12">
        <f>房屋總價-頭期款</f>
        <v>1125</v>
      </c>
      <c r="H6" s="3" t="s">
        <v>13</v>
      </c>
    </row>
    <row r="7" spans="1:12" x14ac:dyDescent="0.25">
      <c r="F7" s="4" t="s">
        <v>18</v>
      </c>
      <c r="G7" s="12">
        <f>PMT(貸款年利率,20,-貸款金額*10000)</f>
        <v>680071.42839704419</v>
      </c>
      <c r="H7" s="3" t="s">
        <v>12</v>
      </c>
    </row>
    <row r="8" spans="1:12" x14ac:dyDescent="0.25">
      <c r="F8" s="4" t="s">
        <v>16</v>
      </c>
      <c r="G8" s="5">
        <v>20000</v>
      </c>
      <c r="H8" s="3" t="s">
        <v>12</v>
      </c>
    </row>
    <row r="9" spans="1:12" x14ac:dyDescent="0.25">
      <c r="B9" s="7"/>
      <c r="F9" s="4" t="s">
        <v>17</v>
      </c>
      <c r="G9" s="5">
        <v>15000</v>
      </c>
      <c r="H9" s="3" t="s">
        <v>12</v>
      </c>
    </row>
    <row r="10" spans="1:12" x14ac:dyDescent="0.25">
      <c r="F10" s="4" t="s">
        <v>20</v>
      </c>
      <c r="G10" s="13">
        <v>0.2</v>
      </c>
    </row>
    <row r="12" spans="1:12" ht="18.75" x14ac:dyDescent="0.25">
      <c r="A12" s="18" t="s">
        <v>22</v>
      </c>
      <c r="B12" s="7"/>
      <c r="F12" s="18" t="s">
        <v>27</v>
      </c>
    </row>
    <row r="13" spans="1:12" x14ac:dyDescent="0.25">
      <c r="A13" s="8" t="s">
        <v>5</v>
      </c>
      <c r="B13" s="8" t="s">
        <v>28</v>
      </c>
      <c r="C13" s="8" t="s">
        <v>29</v>
      </c>
      <c r="D13" s="8" t="s">
        <v>24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14</v>
      </c>
      <c r="K13" s="8" t="s">
        <v>15</v>
      </c>
      <c r="L13" s="8" t="s">
        <v>21</v>
      </c>
    </row>
    <row r="14" spans="1:12" x14ac:dyDescent="0.25">
      <c r="A14" s="8" t="s">
        <v>30</v>
      </c>
      <c r="B14" s="6">
        <f>頭期款*10000</f>
        <v>3750000</v>
      </c>
      <c r="C14" s="6"/>
      <c r="D14" s="6">
        <f>租屋明細表[[#This Row],[房租]]-租屋明細表[[#This Row],[購屋支出]]</f>
        <v>-3750000</v>
      </c>
      <c r="F14" s="8" t="s">
        <v>30</v>
      </c>
      <c r="G14" s="9">
        <f>貸款金額*10000</f>
        <v>11250000</v>
      </c>
      <c r="H14" s="6"/>
      <c r="I14" s="6"/>
      <c r="J14" s="6"/>
      <c r="K14" s="6"/>
      <c r="L14" s="6"/>
    </row>
    <row r="15" spans="1:12" x14ac:dyDescent="0.25">
      <c r="A15" s="8">
        <v>1</v>
      </c>
      <c r="B15" s="6">
        <f>購屋明細表[[#This Row],[本金]]+購屋明細表[[#This Row],[利息]]+購屋明細表[[#This Row],[稅金]]+購屋明細表[[#This Row],[維修費用]]-購屋明細表[[#This Row],[利息減免]]</f>
        <v>673471.42839704419</v>
      </c>
      <c r="C15" s="6">
        <f>年租金</f>
        <v>375000</v>
      </c>
      <c r="D15" s="6">
        <f>租屋明細表[[#This Row],[房租]]-租屋明細表[[#This Row],[購屋支出]]</f>
        <v>-298471.42839704419</v>
      </c>
      <c r="F15" s="8">
        <v>1</v>
      </c>
      <c r="G15" s="6">
        <f>G14-購屋明細表[[#This Row],[本金]]</f>
        <v>10781428.571602955</v>
      </c>
      <c r="H15" s="6">
        <f>年繳本息-購屋明細表[[#This Row],[利息]]</f>
        <v>468571.42839704419</v>
      </c>
      <c r="I15" s="6">
        <f t="shared" ref="I15:I34" si="0">G14*貸款年利率</f>
        <v>211500</v>
      </c>
      <c r="J15" s="6">
        <f>年稅金*(1+通貨膨脹率)^購屋明細表[[#This Row],[年數]]</f>
        <v>15300</v>
      </c>
      <c r="K15" s="6">
        <f>年維修費用*(1+通貨膨脹率)^(租屋明細表[[#This Row],[年數]])</f>
        <v>20400</v>
      </c>
      <c r="L15" s="6">
        <f>購屋明細表[[#This Row],[利息]]*所得稅級距</f>
        <v>42300</v>
      </c>
    </row>
    <row r="16" spans="1:12" x14ac:dyDescent="0.25">
      <c r="A16" s="8">
        <v>2</v>
      </c>
      <c r="B16" s="6">
        <f>購屋明細表[[#This Row],[本金]]+購屋明細表[[#This Row],[利息]]+購屋明細表[[#This Row],[稅金]]+購屋明細表[[#This Row],[維修費用]]-購屋明細表[[#This Row],[利息減免]]</f>
        <v>675947.25696781708</v>
      </c>
      <c r="C16" s="6">
        <f>年租金*(1+租金成長率)^租屋明細表[[#This Row],[年數]]</f>
        <v>390150</v>
      </c>
      <c r="D16" s="6">
        <f>租屋明細表[[#This Row],[房租]]-租屋明細表[[#This Row],[購屋支出]]</f>
        <v>-285797.25696781708</v>
      </c>
      <c r="F16" s="8">
        <v>2</v>
      </c>
      <c r="G16" s="6">
        <f>G15-購屋明細表[[#This Row],[本金]]</f>
        <v>10304048.000352047</v>
      </c>
      <c r="H16" s="6">
        <f>年繳本息-購屋明細表[[#This Row],[利息]]</f>
        <v>477380.57125090866</v>
      </c>
      <c r="I16" s="6">
        <f t="shared" si="0"/>
        <v>202690.85714613556</v>
      </c>
      <c r="J16" s="6">
        <f>年稅金*(1+通貨膨脹率)^購屋明細表[[#This Row],[年數]]</f>
        <v>15606</v>
      </c>
      <c r="K16" s="6">
        <f>年維修費用*(1+通貨膨脹率)^(租屋明細表[[#This Row],[年數]])</f>
        <v>20808</v>
      </c>
      <c r="L16" s="6">
        <f>購屋明細表[[#This Row],[利息]]*所得稅級距</f>
        <v>40538.171429227114</v>
      </c>
    </row>
    <row r="17" spans="1:12" x14ac:dyDescent="0.25">
      <c r="A17" s="8">
        <v>3</v>
      </c>
      <c r="B17" s="6">
        <f>購屋明細表[[#This Row],[本金]]+購屋明細表[[#This Row],[利息]]+購屋明細表[[#This Row],[稅金]]+購屋明細表[[#This Row],[維修費用]]-購屋明細表[[#This Row],[利息減免]]</f>
        <v>678470.48791572056</v>
      </c>
      <c r="C17" s="6">
        <f>年租金*(1+租金成長率)^租屋明細表[[#This Row],[年數]]</f>
        <v>397953</v>
      </c>
      <c r="D17" s="6">
        <f>租屋明細表[[#This Row],[房租]]-租屋明細表[[#This Row],[購屋支出]]</f>
        <v>-280517.48791572056</v>
      </c>
      <c r="F17" s="8">
        <v>3</v>
      </c>
      <c r="G17" s="6">
        <f>G16-購屋明細表[[#This Row],[本金]]</f>
        <v>9817692.674361622</v>
      </c>
      <c r="H17" s="6">
        <f>年繳本息-購屋明細表[[#This Row],[利息]]</f>
        <v>486355.32599042566</v>
      </c>
      <c r="I17" s="6">
        <f t="shared" si="0"/>
        <v>193716.10240661851</v>
      </c>
      <c r="J17" s="6">
        <f>年稅金*(1+通貨膨脹率)^購屋明細表[[#This Row],[年數]]</f>
        <v>15918.119999999999</v>
      </c>
      <c r="K17" s="6">
        <f>年維修費用*(1+通貨膨脹率)^(租屋明細表[[#This Row],[年數]])</f>
        <v>21224.16</v>
      </c>
      <c r="L17" s="6">
        <f>購屋明細表[[#This Row],[利息]]*所得稅級距</f>
        <v>38743.220481323704</v>
      </c>
    </row>
    <row r="18" spans="1:12" x14ac:dyDescent="0.25">
      <c r="A18" s="8">
        <v>4</v>
      </c>
      <c r="B18" s="6">
        <f>購屋明細表[[#This Row],[本金]]+購屋明細表[[#This Row],[利息]]+購屋明細表[[#This Row],[稅金]]+購屋明細表[[#This Row],[維修費用]]-購屋明細表[[#This Row],[利息減免]]</f>
        <v>681042.0295414445</v>
      </c>
      <c r="C18" s="6">
        <f>年租金*(1+租金成長率)^租屋明細表[[#This Row],[年數]]</f>
        <v>405912.06</v>
      </c>
      <c r="D18" s="6">
        <f>租屋明細表[[#This Row],[房租]]-租屋明細表[[#This Row],[購屋支出]]</f>
        <v>-275129.9695414445</v>
      </c>
      <c r="F18" s="8">
        <v>4</v>
      </c>
      <c r="G18" s="6">
        <f>G17-購屋明細表[[#This Row],[本金]]</f>
        <v>9322193.8682425767</v>
      </c>
      <c r="H18" s="6">
        <f>年繳本息-購屋明細表[[#This Row],[利息]]</f>
        <v>495498.80611904571</v>
      </c>
      <c r="I18" s="6">
        <f t="shared" si="0"/>
        <v>184572.62227799851</v>
      </c>
      <c r="J18" s="6">
        <f>年稅金*(1+通貨膨脹率)^購屋明細表[[#This Row],[年數]]</f>
        <v>16236.482399999999</v>
      </c>
      <c r="K18" s="6">
        <f>年維修費用*(1+通貨膨脹率)^(租屋明細表[[#This Row],[年數]])</f>
        <v>21648.643199999999</v>
      </c>
      <c r="L18" s="6">
        <f>購屋明細表[[#This Row],[利息]]*所得稅級距</f>
        <v>36914.524455599705</v>
      </c>
    </row>
    <row r="19" spans="1:12" x14ac:dyDescent="0.25">
      <c r="A19" s="8">
        <v>5</v>
      </c>
      <c r="B19" s="6">
        <f>購屋明細表[[#This Row],[本金]]+購屋明細表[[#This Row],[利息]]+購屋明細表[[#This Row],[稅金]]+購屋明細表[[#This Row],[維修費用]]-購屋明細表[[#This Row],[利息減免]]</f>
        <v>683662.80756445206</v>
      </c>
      <c r="C19" s="6">
        <f>年租金*(1+租金成長率)^租屋明細表[[#This Row],[年數]]</f>
        <v>414030.30119999999</v>
      </c>
      <c r="D19" s="6">
        <f>租屋明細表[[#This Row],[房租]]-租屋明細表[[#This Row],[購屋支出]]</f>
        <v>-269632.50636445207</v>
      </c>
      <c r="F19" s="8">
        <v>5</v>
      </c>
      <c r="G19" s="6">
        <f>G18-購屋明細表[[#This Row],[本金]]</f>
        <v>8817379.6845684927</v>
      </c>
      <c r="H19" s="6">
        <f>年繳本息-購屋明細表[[#This Row],[利息]]</f>
        <v>504814.18367408373</v>
      </c>
      <c r="I19" s="6">
        <f t="shared" si="0"/>
        <v>175257.24472296046</v>
      </c>
      <c r="J19" s="6">
        <f>年稅金*(1+通貨膨脹率)^購屋明細表[[#This Row],[年數]]</f>
        <v>16561.212048000001</v>
      </c>
      <c r="K19" s="6">
        <f>年維修費用*(1+通貨膨脹率)^(租屋明細表[[#This Row],[年數]])</f>
        <v>22081.616064000002</v>
      </c>
      <c r="L19" s="6">
        <f>購屋明細表[[#This Row],[利息]]*所得稅級距</f>
        <v>35051.448944592092</v>
      </c>
    </row>
    <row r="20" spans="1:12" x14ac:dyDescent="0.25">
      <c r="A20" s="8">
        <v>6</v>
      </c>
      <c r="B20" s="6">
        <f>購屋明細表[[#This Row],[本金]]+購屋明細表[[#This Row],[利息]]+購屋明細表[[#This Row],[稅金]]+購屋明細表[[#This Row],[維修費用]]-購屋明細表[[#This Row],[利息減免]]</f>
        <v>686333.76545730676</v>
      </c>
      <c r="C20" s="6">
        <f>年租金*(1+租金成長率)^租屋明細表[[#This Row],[年數]]</f>
        <v>422310.90722400002</v>
      </c>
      <c r="D20" s="6">
        <f>租屋明細表[[#This Row],[房租]]-租屋明細表[[#This Row],[購屋支出]]</f>
        <v>-264022.85823330673</v>
      </c>
      <c r="F20" s="8">
        <v>6</v>
      </c>
      <c r="G20" s="6">
        <f>G19-購屋明細表[[#This Row],[本金]]</f>
        <v>8303074.9942413364</v>
      </c>
      <c r="H20" s="6">
        <f>年繳本息-購屋明細表[[#This Row],[利息]]</f>
        <v>514304.69032715651</v>
      </c>
      <c r="I20" s="6">
        <f t="shared" si="0"/>
        <v>165766.73806988768</v>
      </c>
      <c r="J20" s="6">
        <f>年稅金*(1+通貨膨脹率)^購屋明細表[[#This Row],[年數]]</f>
        <v>16892.436288960002</v>
      </c>
      <c r="K20" s="6">
        <f>年維修費用*(1+通貨膨脹率)^(租屋明細表[[#This Row],[年數]])</f>
        <v>22523.24838528</v>
      </c>
      <c r="L20" s="6">
        <f>購屋明細表[[#This Row],[利息]]*所得稅級距</f>
        <v>33153.347613977538</v>
      </c>
    </row>
    <row r="21" spans="1:12" x14ac:dyDescent="0.25">
      <c r="A21" s="8">
        <v>7</v>
      </c>
      <c r="B21" s="6">
        <f>購屋明細表[[#This Row],[本金]]+購屋明細表[[#This Row],[利息]]+購屋明細表[[#This Row],[稅金]]+購屋明細表[[#This Row],[維修費用]]-購屋明細表[[#This Row],[利息減免]]</f>
        <v>689055.86478642141</v>
      </c>
      <c r="C21" s="6">
        <f>年租金*(1+租金成長率)^租屋明細表[[#This Row],[年數]]</f>
        <v>430757.12536847993</v>
      </c>
      <c r="D21" s="6">
        <f>租屋明細表[[#This Row],[房租]]-租屋明細表[[#This Row],[購屋支出]]</f>
        <v>-258298.73941794148</v>
      </c>
      <c r="F21" s="8">
        <v>7</v>
      </c>
      <c r="G21" s="6">
        <f>G20-購屋明細表[[#This Row],[本金]]</f>
        <v>7779101.3757360289</v>
      </c>
      <c r="H21" s="6">
        <f>年繳本息-購屋明細表[[#This Row],[利息]]</f>
        <v>523973.61850530707</v>
      </c>
      <c r="I21" s="6">
        <f t="shared" si="0"/>
        <v>156097.80989173712</v>
      </c>
      <c r="J21" s="6">
        <f>年稅金*(1+通貨膨脹率)^購屋明細表[[#This Row],[年數]]</f>
        <v>17230.285014739198</v>
      </c>
      <c r="K21" s="6">
        <f>年維修費用*(1+通貨膨脹率)^(租屋明細表[[#This Row],[年數]])</f>
        <v>22973.713352985596</v>
      </c>
      <c r="L21" s="6">
        <f>購屋明細表[[#This Row],[利息]]*所得稅級距</f>
        <v>31219.561978347425</v>
      </c>
    </row>
    <row r="22" spans="1:12" x14ac:dyDescent="0.25">
      <c r="A22" s="8">
        <v>8</v>
      </c>
      <c r="B22" s="6">
        <f>購屋明細表[[#This Row],[本金]]+購屋明細表[[#This Row],[利息]]+購屋明細表[[#This Row],[稅金]]+購屋明細表[[#This Row],[維修費用]]-購屋明細表[[#This Row],[利息減免]]</f>
        <v>691830.08555935579</v>
      </c>
      <c r="C22" s="6">
        <f>年租金*(1+租金成長率)^租屋明細表[[#This Row],[年數]]</f>
        <v>439372.26787584956</v>
      </c>
      <c r="D22" s="6">
        <f>租屋明細表[[#This Row],[房租]]-租屋明細表[[#This Row],[購屋支出]]</f>
        <v>-252457.81768350623</v>
      </c>
      <c r="F22" s="8">
        <v>8</v>
      </c>
      <c r="G22" s="6">
        <f>G21-購屋明細表[[#This Row],[本金]]</f>
        <v>7245277.0532028219</v>
      </c>
      <c r="H22" s="6">
        <f>年繳本息-購屋明細表[[#This Row],[利息]]</f>
        <v>533824.32253320678</v>
      </c>
      <c r="I22" s="6">
        <f t="shared" si="0"/>
        <v>146247.10586383735</v>
      </c>
      <c r="J22" s="6">
        <f>年稅金*(1+通貨膨脹率)^購屋明細表[[#This Row],[年數]]</f>
        <v>17574.890715033984</v>
      </c>
      <c r="K22" s="6">
        <f>年維修費用*(1+通貨膨脹率)^(租屋明細表[[#This Row],[年數]])</f>
        <v>23433.187620045312</v>
      </c>
      <c r="L22" s="6">
        <f>購屋明細表[[#This Row],[利息]]*所得稅級距</f>
        <v>29249.42117276747</v>
      </c>
    </row>
    <row r="23" spans="1:12" x14ac:dyDescent="0.25">
      <c r="A23" s="8">
        <v>9</v>
      </c>
      <c r="B23" s="6">
        <f>購屋明細表[[#This Row],[本金]]+購屋明細表[[#This Row],[利息]]+購屋明細表[[#This Row],[稅金]]+購屋明細表[[#This Row],[維修費用]]-購屋明細表[[#This Row],[利息減免]]</f>
        <v>694657.42657878238</v>
      </c>
      <c r="C23" s="6">
        <f>年租金*(1+租金成長率)^租屋明細表[[#This Row],[年數]]</f>
        <v>448159.71323336655</v>
      </c>
      <c r="D23" s="6">
        <f>租屋明細表[[#This Row],[房租]]-租屋明細表[[#This Row],[購屋支出]]</f>
        <v>-246497.71334541583</v>
      </c>
      <c r="F23" s="8">
        <v>9</v>
      </c>
      <c r="G23" s="6">
        <f>G22-購屋明細表[[#This Row],[本金]]</f>
        <v>6701416.8334059911</v>
      </c>
      <c r="H23" s="6">
        <f>年繳本息-購屋明細表[[#This Row],[利息]]</f>
        <v>543860.21979683114</v>
      </c>
      <c r="I23" s="6">
        <f t="shared" si="0"/>
        <v>136211.20860021305</v>
      </c>
      <c r="J23" s="6">
        <f>年稅金*(1+通貨膨脹率)^購屋明細表[[#This Row],[年數]]</f>
        <v>17926.388529334661</v>
      </c>
      <c r="K23" s="6">
        <f>年維修費用*(1+通貨膨脹率)^(租屋明細表[[#This Row],[年數]])</f>
        <v>23901.851372446217</v>
      </c>
      <c r="L23" s="6">
        <f>購屋明細表[[#This Row],[利息]]*所得稅級距</f>
        <v>27242.241720042613</v>
      </c>
    </row>
    <row r="24" spans="1:12" x14ac:dyDescent="0.25">
      <c r="A24" s="8">
        <v>10</v>
      </c>
      <c r="B24" s="6">
        <f>購屋明細表[[#This Row],[本金]]+購屋明細表[[#This Row],[利息]]+購屋明細表[[#This Row],[稅金]]+購屋明細表[[#This Row],[維修費用]]-購屋明細表[[#This Row],[利息減免]]</f>
        <v>697538.90580325422</v>
      </c>
      <c r="C24" s="6">
        <f>年租金*(1+租金成長率)^租屋明細表[[#This Row],[年數]]</f>
        <v>457122.90749803389</v>
      </c>
      <c r="D24" s="6">
        <f>租屋明細表[[#This Row],[房租]]-租屋明細表[[#This Row],[購屋支出]]</f>
        <v>-240415.99830522033</v>
      </c>
      <c r="F24" s="8">
        <v>10</v>
      </c>
      <c r="G24" s="6">
        <f>G23-購屋明細表[[#This Row],[本金]]</f>
        <v>6147332.0414769799</v>
      </c>
      <c r="H24" s="6">
        <f>年繳本息-購屋明細表[[#This Row],[利息]]</f>
        <v>554084.79192901158</v>
      </c>
      <c r="I24" s="6">
        <f t="shared" si="0"/>
        <v>125986.63646803264</v>
      </c>
      <c r="J24" s="6">
        <f>年稅金*(1+通貨膨脹率)^購屋明細表[[#This Row],[年數]]</f>
        <v>18284.916299921355</v>
      </c>
      <c r="K24" s="6">
        <f>年維修費用*(1+通貨膨脹率)^(租屋明細表[[#This Row],[年數]])</f>
        <v>24379.888399895142</v>
      </c>
      <c r="L24" s="6">
        <f>購屋明細表[[#This Row],[利息]]*所得稅級距</f>
        <v>25197.32729360653</v>
      </c>
    </row>
    <row r="25" spans="1:12" x14ac:dyDescent="0.25">
      <c r="A25" s="8">
        <v>11</v>
      </c>
      <c r="B25" s="6">
        <f>購屋明細表[[#This Row],[本金]]+購屋明細表[[#This Row],[利息]]+購屋明細表[[#This Row],[稅金]]+購屋明細表[[#This Row],[維修費用]]-購屋明細表[[#This Row],[利息減免]]</f>
        <v>700475.56071490352</v>
      </c>
      <c r="C25" s="6">
        <f>年租金*(1+租金成長率)^租屋明細表[[#This Row],[年數]]</f>
        <v>466265.36564799451</v>
      </c>
      <c r="D25" s="6">
        <f>租屋明細表[[#This Row],[房租]]-租屋明細表[[#This Row],[購屋支出]]</f>
        <v>-234210.19506690901</v>
      </c>
      <c r="F25" s="8">
        <v>11</v>
      </c>
      <c r="G25" s="6">
        <f>G24-購屋明細表[[#This Row],[本金]]</f>
        <v>5582830.4554597028</v>
      </c>
      <c r="H25" s="6">
        <f>年繳本息-購屋明細表[[#This Row],[利息]]</f>
        <v>564501.58601727698</v>
      </c>
      <c r="I25" s="6">
        <f t="shared" si="0"/>
        <v>115569.84237976723</v>
      </c>
      <c r="J25" s="6">
        <f>年稅金*(1+通貨膨脹率)^購屋明細表[[#This Row],[年數]]</f>
        <v>18650.614625919781</v>
      </c>
      <c r="K25" s="6">
        <f>年維修費用*(1+通貨膨脹率)^(租屋明細表[[#This Row],[年數]])</f>
        <v>24867.486167893039</v>
      </c>
      <c r="L25" s="6">
        <f>購屋明細表[[#This Row],[利息]]*所得稅級距</f>
        <v>23113.968475953447</v>
      </c>
    </row>
    <row r="26" spans="1:12" x14ac:dyDescent="0.25">
      <c r="A26" s="8">
        <v>12</v>
      </c>
      <c r="B26" s="6">
        <f>購屋明細表[[#This Row],[本金]]+購屋明細表[[#This Row],[利息]]+購屋明細表[[#This Row],[稅金]]+購屋明細表[[#This Row],[維修費用]]-購屋明細表[[#This Row],[利息減免]]</f>
        <v>703468.44869420468</v>
      </c>
      <c r="C26" s="6">
        <f>年租金*(1+租金成長率)^租屋明細表[[#This Row],[年數]]</f>
        <v>475590.67296095449</v>
      </c>
      <c r="D26" s="6">
        <f>租屋明細表[[#This Row],[房租]]-租屋明細表[[#This Row],[購屋支出]]</f>
        <v>-227877.77573325019</v>
      </c>
      <c r="F26" s="8">
        <v>12</v>
      </c>
      <c r="G26" s="6">
        <f>G25-購屋明細表[[#This Row],[本金]]</f>
        <v>5007716.2396253012</v>
      </c>
      <c r="H26" s="6">
        <f>年繳本息-購屋明細表[[#This Row],[利息]]</f>
        <v>575114.21583440178</v>
      </c>
      <c r="I26" s="6">
        <f t="shared" si="0"/>
        <v>104957.21256264241</v>
      </c>
      <c r="J26" s="6">
        <f>年稅金*(1+通貨膨脹率)^購屋明細表[[#This Row],[年數]]</f>
        <v>19023.626918438178</v>
      </c>
      <c r="K26" s="6">
        <f>年維修費用*(1+通貨膨脹率)^(租屋明細表[[#This Row],[年數]])</f>
        <v>25364.835891250907</v>
      </c>
      <c r="L26" s="6">
        <f>購屋明細表[[#This Row],[利息]]*所得稅級距</f>
        <v>20991.442512528483</v>
      </c>
    </row>
    <row r="27" spans="1:12" x14ac:dyDescent="0.25">
      <c r="A27" s="8">
        <v>13</v>
      </c>
      <c r="B27" s="6">
        <f>購屋明細表[[#This Row],[本金]]+購屋明細表[[#This Row],[利息]]+購屋明細表[[#This Row],[稅金]]+購屋明細表[[#This Row],[維修費用]]-購屋明細表[[#This Row],[利息減免]]</f>
        <v>706518.64740193577</v>
      </c>
      <c r="C27" s="6">
        <f>年租金*(1+租金成長率)^租屋明細表[[#This Row],[年數]]</f>
        <v>485102.48642017355</v>
      </c>
      <c r="D27" s="6">
        <f>租屋明細表[[#This Row],[房租]]-租屋明細表[[#This Row],[購屋支出]]</f>
        <v>-221416.16098176222</v>
      </c>
      <c r="F27" s="8">
        <v>13</v>
      </c>
      <c r="G27" s="6">
        <f>G26-購屋明細表[[#This Row],[本金]]</f>
        <v>4421789.8765332131</v>
      </c>
      <c r="H27" s="6">
        <f>年繳本息-購屋明細表[[#This Row],[利息]]</f>
        <v>585926.36309208849</v>
      </c>
      <c r="I27" s="6">
        <f t="shared" si="0"/>
        <v>94145.065304955671</v>
      </c>
      <c r="J27" s="6">
        <f>年稅金*(1+通貨膨脹率)^購屋明細表[[#This Row],[年數]]</f>
        <v>19404.09945680694</v>
      </c>
      <c r="K27" s="6">
        <f>年維修費用*(1+通貨膨脹率)^(租屋明細表[[#This Row],[年數]])</f>
        <v>25872.132609075921</v>
      </c>
      <c r="L27" s="6">
        <f>購屋明細表[[#This Row],[利息]]*所得稅級距</f>
        <v>18829.013060991136</v>
      </c>
    </row>
    <row r="28" spans="1:12" x14ac:dyDescent="0.25">
      <c r="A28" s="8">
        <v>14</v>
      </c>
      <c r="B28" s="6">
        <f>購屋明細表[[#This Row],[本金]]+購屋明細表[[#This Row],[利息]]+購屋明細表[[#This Row],[稅金]]+購屋明細表[[#This Row],[維修費用]]-購屋明細表[[#This Row],[利息減免]]</f>
        <v>709627.25516847998</v>
      </c>
      <c r="C28" s="6">
        <f>年租金*(1+租金成長率)^租屋明細表[[#This Row],[年數]]</f>
        <v>494804.53614857706</v>
      </c>
      <c r="D28" s="6">
        <f>租屋明細表[[#This Row],[房租]]-租屋明細表[[#This Row],[購屋支出]]</f>
        <v>-214822.71901990293</v>
      </c>
      <c r="F28" s="8">
        <v>14</v>
      </c>
      <c r="G28" s="6">
        <f>G27-購屋明細表[[#This Row],[本金]]</f>
        <v>3824848.097814993</v>
      </c>
      <c r="H28" s="6">
        <f>年繳本息-購屋明細表[[#This Row],[利息]]</f>
        <v>596941.77871821984</v>
      </c>
      <c r="I28" s="6">
        <f t="shared" si="0"/>
        <v>83129.649678824411</v>
      </c>
      <c r="J28" s="6">
        <f>年稅金*(1+通貨膨脹率)^購屋明細表[[#This Row],[年數]]</f>
        <v>19792.181445943083</v>
      </c>
      <c r="K28" s="6">
        <f>年維修費用*(1+通貨膨脹率)^(租屋明細表[[#This Row],[年數]])</f>
        <v>26389.575261257443</v>
      </c>
      <c r="L28" s="6">
        <f>購屋明細表[[#This Row],[利息]]*所得稅級距</f>
        <v>16625.929935764882</v>
      </c>
    </row>
    <row r="29" spans="1:12" x14ac:dyDescent="0.25">
      <c r="A29" s="8">
        <v>15</v>
      </c>
      <c r="B29" s="6">
        <f>購屋明細表[[#This Row],[本金]]+購屋明細表[[#This Row],[利息]]+購屋明細表[[#This Row],[稅金]]+購屋明細表[[#This Row],[維修費用]]-購屋明細表[[#This Row],[利息減免]]</f>
        <v>712795.3913906042</v>
      </c>
      <c r="C29" s="6">
        <f>年租金*(1+租金成長率)^租屋明細表[[#This Row],[年數]]</f>
        <v>504700.62687154848</v>
      </c>
      <c r="D29" s="6">
        <f>租屋明細表[[#This Row],[房租]]-租屋明細表[[#This Row],[購屋支出]]</f>
        <v>-208094.76451905572</v>
      </c>
      <c r="F29" s="8">
        <v>15</v>
      </c>
      <c r="G29" s="6">
        <f>G28-購屋明細表[[#This Row],[本金]]</f>
        <v>3216683.8136568707</v>
      </c>
      <c r="H29" s="6">
        <f>年繳本息-購屋明細表[[#This Row],[利息]]</f>
        <v>608164.28415812226</v>
      </c>
      <c r="I29" s="6">
        <f t="shared" si="0"/>
        <v>71907.144238921872</v>
      </c>
      <c r="J29" s="6">
        <f>年稅金*(1+通貨膨脹率)^購屋明細表[[#This Row],[年數]]</f>
        <v>20188.02507486194</v>
      </c>
      <c r="K29" s="6">
        <f>年維修費用*(1+通貨膨脹率)^(租屋明細表[[#This Row],[年數]])</f>
        <v>26917.366766482584</v>
      </c>
      <c r="L29" s="6">
        <f>購屋明細表[[#This Row],[利息]]*所得稅級距</f>
        <v>14381.428847784375</v>
      </c>
    </row>
    <row r="30" spans="1:12" x14ac:dyDescent="0.25">
      <c r="A30" s="8">
        <v>16</v>
      </c>
      <c r="B30" s="6">
        <f>購屋明細表[[#This Row],[本金]]+購屋明細表[[#This Row],[利息]]+購屋明細表[[#This Row],[稅金]]+購屋明細表[[#This Row],[維修費用]]-購屋明細表[[#This Row],[利息減免]]</f>
        <v>716024.19693586568</v>
      </c>
      <c r="C30" s="6">
        <f>年租金*(1+租金成長率)^租屋明細表[[#This Row],[年數]]</f>
        <v>514794.63940897951</v>
      </c>
      <c r="D30" s="6">
        <f>租屋明細表[[#This Row],[房租]]-租屋明細表[[#This Row],[購屋支出]]</f>
        <v>-201229.55752688617</v>
      </c>
      <c r="F30" s="8">
        <v>16</v>
      </c>
      <c r="G30" s="6">
        <f>G29-購屋明細表[[#This Row],[本金]]</f>
        <v>2597086.0409565759</v>
      </c>
      <c r="H30" s="6">
        <f>年繳本息-購屋明細表[[#This Row],[利息]]</f>
        <v>619597.77270029497</v>
      </c>
      <c r="I30" s="6">
        <f t="shared" si="0"/>
        <v>60473.655696749171</v>
      </c>
      <c r="J30" s="6">
        <f>年稅金*(1+通貨膨脹率)^購屋明細表[[#This Row],[年數]]</f>
        <v>20591.78557635918</v>
      </c>
      <c r="K30" s="6">
        <f>年維修費用*(1+通貨膨脹率)^(租屋明細表[[#This Row],[年數]])</f>
        <v>27455.714101812242</v>
      </c>
      <c r="L30" s="6">
        <f>購屋明細表[[#This Row],[利息]]*所得稅級距</f>
        <v>12094.731139349835</v>
      </c>
    </row>
    <row r="31" spans="1:12" x14ac:dyDescent="0.25">
      <c r="A31" s="8">
        <v>17</v>
      </c>
      <c r="B31" s="6">
        <f>購屋明細表[[#This Row],[本金]]+購屋明細表[[#This Row],[利息]]+購屋明細表[[#This Row],[稅金]]+購屋明細表[[#This Row],[維修費用]]-購屋明細表[[#This Row],[利息減免]]</f>
        <v>719314.83455478237</v>
      </c>
      <c r="C31" s="6">
        <f>年租金*(1+租金成長率)^租屋明細表[[#This Row],[年數]]</f>
        <v>525090.53219715913</v>
      </c>
      <c r="D31" s="6">
        <f>租屋明細表[[#This Row],[房租]]-租屋明細表[[#This Row],[購屋支出]]</f>
        <v>-194224.30235762324</v>
      </c>
      <c r="F31" s="8">
        <v>17</v>
      </c>
      <c r="G31" s="6">
        <f>G30-購屋明細表[[#This Row],[本金]]</f>
        <v>1965839.8301295154</v>
      </c>
      <c r="H31" s="6">
        <f>年繳本息-購屋明細表[[#This Row],[利息]]</f>
        <v>631246.21082706051</v>
      </c>
      <c r="I31" s="6">
        <f t="shared" si="0"/>
        <v>48825.21756998363</v>
      </c>
      <c r="J31" s="6">
        <f>年稅金*(1+通貨膨脹率)^購屋明細表[[#This Row],[年數]]</f>
        <v>21003.621287886366</v>
      </c>
      <c r="K31" s="6">
        <f>年維修費用*(1+通貨膨脹率)^(租屋明細表[[#This Row],[年數]])</f>
        <v>28004.828383848489</v>
      </c>
      <c r="L31" s="6">
        <f>購屋明細表[[#This Row],[利息]]*所得稅級距</f>
        <v>9765.0435139967267</v>
      </c>
    </row>
    <row r="32" spans="1:12" x14ac:dyDescent="0.25">
      <c r="A32" s="8">
        <v>18</v>
      </c>
      <c r="B32" s="6">
        <f>購屋明細表[[#This Row],[本金]]+購屋明細表[[#This Row],[利息]]+購屋明細表[[#This Row],[稅金]]+購屋明細表[[#This Row],[維修費用]]-購屋明細表[[#This Row],[利息減免]]</f>
        <v>722668.48930092668</v>
      </c>
      <c r="C32" s="6">
        <f>年租金*(1+租金成長率)^租屋明細表[[#This Row],[年數]]</f>
        <v>535592.34284110228</v>
      </c>
      <c r="D32" s="6">
        <f>租屋明細表[[#This Row],[房租]]-租屋明細表[[#This Row],[購屋支出]]</f>
        <v>-187076.14645982441</v>
      </c>
      <c r="F32" s="8">
        <v>18</v>
      </c>
      <c r="G32" s="6">
        <f>G31-購屋明細表[[#This Row],[本金]]</f>
        <v>1322726.190538906</v>
      </c>
      <c r="H32" s="6">
        <f>年繳本息-購屋明細表[[#This Row],[利息]]</f>
        <v>643113.63959060935</v>
      </c>
      <c r="I32" s="6">
        <f t="shared" si="0"/>
        <v>36957.788806434888</v>
      </c>
      <c r="J32" s="6">
        <f>年稅金*(1+通貨膨脹率)^購屋明細表[[#This Row],[年數]]</f>
        <v>21423.69371364409</v>
      </c>
      <c r="K32" s="6">
        <f>年維修費用*(1+通貨膨脹率)^(租屋明細表[[#This Row],[年數]])</f>
        <v>28564.924951525456</v>
      </c>
      <c r="L32" s="6">
        <f>購屋明細表[[#This Row],[利息]]*所得稅級距</f>
        <v>7391.5577612869783</v>
      </c>
    </row>
    <row r="33" spans="1:12" x14ac:dyDescent="0.25">
      <c r="A33" s="8">
        <v>19</v>
      </c>
      <c r="B33" s="6">
        <f>購屋明細表[[#This Row],[本金]]+購屋明細表[[#This Row],[利息]]+購屋明細表[[#This Row],[稅金]]+購屋明細表[[#This Row],[維修費用]]-購屋明細表[[#This Row],[利息減免]]</f>
        <v>726086.36895909079</v>
      </c>
      <c r="C33" s="6">
        <f>年租金*(1+租金成長率)^租屋明細表[[#This Row],[年數]]</f>
        <v>546304.1896979243</v>
      </c>
      <c r="D33" s="6">
        <f>租屋明細表[[#This Row],[房租]]-租屋明細表[[#This Row],[購屋支出]]</f>
        <v>-179782.17926116649</v>
      </c>
      <c r="F33" s="8">
        <v>19</v>
      </c>
      <c r="G33" s="6">
        <f>G32-購屋明細表[[#This Row],[本金]]</f>
        <v>667522.01452399325</v>
      </c>
      <c r="H33" s="6">
        <f>年繳本息-購屋明細表[[#This Row],[利息]]</f>
        <v>655204.17601491278</v>
      </c>
      <c r="I33" s="6">
        <f t="shared" si="0"/>
        <v>24867.252382131435</v>
      </c>
      <c r="J33" s="6">
        <f>年稅金*(1+通貨膨脹率)^購屋明細表[[#This Row],[年數]]</f>
        <v>21852.167587916971</v>
      </c>
      <c r="K33" s="6">
        <f>年維修費用*(1+通貨膨脹率)^(租屋明細表[[#This Row],[年數]])</f>
        <v>29136.223450555961</v>
      </c>
      <c r="L33" s="6">
        <f>購屋明細表[[#This Row],[利息]]*所得稅級距</f>
        <v>4973.4504764262874</v>
      </c>
    </row>
    <row r="34" spans="1:12" x14ac:dyDescent="0.25">
      <c r="A34" s="8">
        <v>20</v>
      </c>
      <c r="B34" s="6">
        <f>購屋明細表[[#This Row],[本金]]+購屋明細表[[#This Row],[利息]]+購屋明細表[[#This Row],[稅金]]+購屋明細表[[#This Row],[維修費用]]-購屋明細表[[#This Row],[利息減免]]</f>
        <v>729569.70448167645</v>
      </c>
      <c r="C34" s="6">
        <f>年租金*(1+租金成長率)^租屋明細表[[#This Row],[年數]]</f>
        <v>557230.27349188284</v>
      </c>
      <c r="D34" s="6">
        <f>租屋明細表[[#This Row],[房租]]-租屋明細表[[#This Row],[購屋支出]]+房屋總價*10000*(1+房價成長率)</f>
        <v>14827660.569010206</v>
      </c>
      <c r="F34" s="8">
        <v>20</v>
      </c>
      <c r="G34" s="6">
        <f>G33-購屋明細表[[#This Row],[本金]]</f>
        <v>0</v>
      </c>
      <c r="H34" s="6">
        <f>年繳本息-購屋明細表[[#This Row],[利息]]</f>
        <v>667522.01452399313</v>
      </c>
      <c r="I34" s="6">
        <f t="shared" si="0"/>
        <v>12549.413873051073</v>
      </c>
      <c r="J34" s="6">
        <f>年稅金*(1+通貨膨脹率)^購屋明細表[[#This Row],[年數]]</f>
        <v>22289.210939675315</v>
      </c>
      <c r="K34" s="6">
        <f>年維修費用*(1+通貨膨脹率)^(租屋明細表[[#This Row],[年數]])</f>
        <v>29718.947919567087</v>
      </c>
      <c r="L34" s="6">
        <f>購屋明細表[[#This Row],[利息]]*所得稅級距</f>
        <v>2509.8827746102147</v>
      </c>
    </row>
    <row r="36" spans="1:12" x14ac:dyDescent="0.25">
      <c r="B36" s="6"/>
    </row>
    <row r="37" spans="1:12" ht="16.5" customHeight="1" x14ac:dyDescent="0.25">
      <c r="F37" s="26" t="s">
        <v>31</v>
      </c>
      <c r="G37" s="26" t="s">
        <v>32</v>
      </c>
      <c r="H37" s="26"/>
      <c r="I37" s="26"/>
      <c r="J37" s="26"/>
      <c r="K37" s="26"/>
    </row>
    <row r="38" spans="1:12" ht="18.75" x14ac:dyDescent="0.25">
      <c r="F38" s="26"/>
      <c r="G38" s="25">
        <f>G39</f>
        <v>0.2</v>
      </c>
      <c r="H38" s="25">
        <f>H39</f>
        <v>0.1</v>
      </c>
      <c r="I38" s="25">
        <f>I39</f>
        <v>0</v>
      </c>
      <c r="J38" s="25">
        <f>J39</f>
        <v>-0.1</v>
      </c>
      <c r="K38" s="25">
        <f>K39</f>
        <v>-0.2</v>
      </c>
    </row>
    <row r="39" spans="1:12" hidden="1" x14ac:dyDescent="0.25">
      <c r="F39" s="19">
        <f>等值報酬率</f>
        <v>3.7977305820903862E-2</v>
      </c>
      <c r="G39" s="20">
        <v>0.2</v>
      </c>
      <c r="H39" s="20">
        <v>0.1</v>
      </c>
      <c r="I39" s="20">
        <v>0</v>
      </c>
      <c r="J39" s="20">
        <v>-0.1</v>
      </c>
      <c r="K39" s="20">
        <v>-0.2</v>
      </c>
    </row>
    <row r="40" spans="1:12" x14ac:dyDescent="0.25">
      <c r="F40" s="21">
        <f t="shared" ref="F40:F51" si="1">F41+0.5%</f>
        <v>6.9999999999999993E-2</v>
      </c>
      <c r="G40" s="23">
        <f t="dataTable" ref="G40:K52" dt2D="1" dtr="1" r1="G2" r2="B1"/>
        <v>0.16442342464656967</v>
      </c>
      <c r="H40" s="23">
        <v>0.16216039724202291</v>
      </c>
      <c r="I40" s="23">
        <v>0.15978556384402798</v>
      </c>
      <c r="J40" s="23">
        <v>0.15728627199677558</v>
      </c>
      <c r="K40" s="23">
        <v>0.15464750000025762</v>
      </c>
    </row>
    <row r="41" spans="1:12" x14ac:dyDescent="0.25">
      <c r="F41" s="22">
        <f t="shared" si="1"/>
        <v>6.4999999999999988E-2</v>
      </c>
      <c r="G41" s="24">
        <v>0.14951279327174039</v>
      </c>
      <c r="H41" s="24">
        <v>0.14692071097912907</v>
      </c>
      <c r="I41" s="24">
        <v>0.14418455074822312</v>
      </c>
      <c r="J41" s="24">
        <v>0.14128597478586302</v>
      </c>
      <c r="K41" s="24">
        <v>0.13820276564481415</v>
      </c>
    </row>
    <row r="42" spans="1:12" x14ac:dyDescent="0.25">
      <c r="F42" s="21">
        <f t="shared" si="1"/>
        <v>5.9999999999999991E-2</v>
      </c>
      <c r="G42" s="23">
        <v>0.13517439731865166</v>
      </c>
      <c r="H42" s="23">
        <v>0.13223572416249296</v>
      </c>
      <c r="I42" s="23">
        <v>0.1291154233531504</v>
      </c>
      <c r="J42" s="23">
        <v>0.12578781045450094</v>
      </c>
      <c r="K42" s="23">
        <v>0.12222113837161785</v>
      </c>
    </row>
    <row r="43" spans="1:12" x14ac:dyDescent="0.25">
      <c r="F43" s="22">
        <f t="shared" si="1"/>
        <v>5.4999999999999993E-2</v>
      </c>
      <c r="G43" s="24">
        <v>0.12140615207306293</v>
      </c>
      <c r="H43" s="24">
        <v>0.11810697741094844</v>
      </c>
      <c r="I43" s="24">
        <v>0.114583538566156</v>
      </c>
      <c r="J43" s="24">
        <v>0.11080100157731843</v>
      </c>
      <c r="K43" s="24">
        <v>0.10671546805470489</v>
      </c>
    </row>
    <row r="44" spans="1:12" x14ac:dyDescent="0.25">
      <c r="F44" s="21">
        <f t="shared" si="1"/>
        <v>4.9999999999999996E-2</v>
      </c>
      <c r="G44" s="23">
        <v>0.10819709207517603</v>
      </c>
      <c r="H44" s="23">
        <v>0.1045269228887804</v>
      </c>
      <c r="I44" s="23">
        <v>0.10058510368957596</v>
      </c>
      <c r="J44" s="23">
        <v>9.6325775458522278E-2</v>
      </c>
      <c r="K44" s="23">
        <v>9.1690069563254539E-2</v>
      </c>
    </row>
    <row r="45" spans="1:12" x14ac:dyDescent="0.25">
      <c r="F45" s="22">
        <f t="shared" si="1"/>
        <v>4.4999999999999998E-2</v>
      </c>
      <c r="G45" s="24">
        <v>9.5528889782755533E-2</v>
      </c>
      <c r="H45" s="24">
        <v>9.1480229625229281E-2</v>
      </c>
      <c r="I45" s="24">
        <v>8.7108207772997437E-2</v>
      </c>
      <c r="J45" s="24">
        <v>8.2354056171834333E-2</v>
      </c>
      <c r="K45" s="24">
        <v>7.7141015332508722E-2</v>
      </c>
    </row>
    <row r="46" spans="1:12" x14ac:dyDescent="0.25">
      <c r="F46" s="21">
        <f t="shared" si="1"/>
        <v>0.04</v>
      </c>
      <c r="G46" s="23">
        <v>8.3377588643316347E-2</v>
      </c>
      <c r="H46" s="23">
        <v>7.8945397180661958E-2</v>
      </c>
      <c r="I46" s="23">
        <v>7.4134257092927314E-2</v>
      </c>
      <c r="J46" s="23">
        <v>6.8870649318705457E-2</v>
      </c>
      <c r="K46" s="23">
        <v>6.3056986349322219E-2</v>
      </c>
    </row>
    <row r="47" spans="1:12" x14ac:dyDescent="0.25">
      <c r="F47" s="22">
        <f t="shared" si="1"/>
        <v>3.5000000000000003E-2</v>
      </c>
      <c r="G47" s="24">
        <v>7.1715325948261022E-2</v>
      </c>
      <c r="H47" s="24">
        <v>6.6896443574421927E-2</v>
      </c>
      <c r="I47" s="24">
        <v>6.1639581107808317E-2</v>
      </c>
      <c r="J47" s="24">
        <v>5.585470124853309E-2</v>
      </c>
      <c r="K47" s="24">
        <v>4.942049940818638E-2</v>
      </c>
    </row>
    <row r="48" spans="1:12" x14ac:dyDescent="0.25">
      <c r="F48" s="21">
        <f t="shared" si="1"/>
        <v>3.0000000000000002E-2</v>
      </c>
      <c r="G48" s="23">
        <v>6.0511888085545529E-2</v>
      </c>
      <c r="H48" s="23">
        <v>5.5304488511949357E-2</v>
      </c>
      <c r="I48" s="23">
        <v>4.9597012489982939E-2</v>
      </c>
      <c r="J48" s="23">
        <v>4.3281227622489205E-2</v>
      </c>
      <c r="K48" s="23">
        <v>3.6209312313993269E-2</v>
      </c>
    </row>
    <row r="49" spans="1:11" x14ac:dyDescent="0.25">
      <c r="F49" s="22">
        <f t="shared" si="1"/>
        <v>2.5000000000000001E-2</v>
      </c>
      <c r="G49" s="24">
        <v>4.9736012071574631E-2</v>
      </c>
      <c r="H49" s="24">
        <v>4.4139121414383364E-2</v>
      </c>
      <c r="I49" s="24">
        <v>3.7977305820903862E-2</v>
      </c>
      <c r="J49" s="24">
        <v>3.1122553336296876E-2</v>
      </c>
      <c r="K49" s="24">
        <v>2.3397834238396698E-2</v>
      </c>
    </row>
    <row r="50" spans="1:11" x14ac:dyDescent="0.25">
      <c r="F50" s="21">
        <f t="shared" si="1"/>
        <v>0.02</v>
      </c>
      <c r="G50" s="23">
        <v>3.9356406015395695E-2</v>
      </c>
      <c r="H50" s="23">
        <v>3.336950583887921E-2</v>
      </c>
      <c r="I50" s="23">
        <v>2.6750322282752537E-2</v>
      </c>
      <c r="J50" s="23">
        <v>1.9349564755700488E-2</v>
      </c>
      <c r="K50" s="23">
        <v>1.095841669122577E-2</v>
      </c>
    </row>
    <row r="51" spans="1:11" x14ac:dyDescent="0.25">
      <c r="F51" s="22">
        <f t="shared" si="1"/>
        <v>1.4999999999999999E-2</v>
      </c>
      <c r="G51" s="24">
        <v>2.9342501208748484E-2</v>
      </c>
      <c r="H51" s="24">
        <v>2.2965217806860894E-2</v>
      </c>
      <c r="I51" s="24">
        <v>1.5885958700949221E-2</v>
      </c>
      <c r="J51" s="24">
        <v>7.9327292150401796E-3</v>
      </c>
      <c r="K51" s="24">
        <v>-1.1375467976922904E-3</v>
      </c>
    </row>
    <row r="52" spans="1:11" x14ac:dyDescent="0.25">
      <c r="F52" s="21">
        <v>0.01</v>
      </c>
      <c r="G52" s="23">
        <v>1.9664970741842369E-2</v>
      </c>
      <c r="H52" s="23">
        <v>1.289684370992572E-2</v>
      </c>
      <c r="I52" s="23">
        <v>5.3548337736901708E-3</v>
      </c>
      <c r="J52" s="23">
        <v>-3.1571227506571597E-3</v>
      </c>
      <c r="K52" s="23">
        <v>-1.2918739382378752E-2</v>
      </c>
    </row>
    <row r="58" spans="1:11" x14ac:dyDescent="0.25">
      <c r="A58" s="10"/>
    </row>
    <row r="60" spans="1:11" x14ac:dyDescent="0.25">
      <c r="A60" s="10"/>
    </row>
    <row r="62" spans="1:11" x14ac:dyDescent="0.25">
      <c r="A62" s="10"/>
    </row>
    <row r="64" spans="1:11" x14ac:dyDescent="0.25">
      <c r="A64" s="10"/>
    </row>
    <row r="66" spans="1:1" x14ac:dyDescent="0.25">
      <c r="A66" s="10"/>
    </row>
    <row r="68" spans="1:1" x14ac:dyDescent="0.25">
      <c r="A68" s="10"/>
    </row>
    <row r="70" spans="1:1" x14ac:dyDescent="0.25">
      <c r="A70" s="10"/>
    </row>
    <row r="72" spans="1:1" x14ac:dyDescent="0.25">
      <c r="A72" s="10"/>
    </row>
    <row r="74" spans="1:1" x14ac:dyDescent="0.25">
      <c r="A74" s="10"/>
    </row>
    <row r="76" spans="1:1" x14ac:dyDescent="0.25">
      <c r="A76" s="10"/>
    </row>
    <row r="78" spans="1:1" x14ac:dyDescent="0.25">
      <c r="A78" s="10"/>
    </row>
    <row r="80" spans="1:1" x14ac:dyDescent="0.25">
      <c r="A80" s="10"/>
    </row>
    <row r="82" spans="1:1" x14ac:dyDescent="0.25">
      <c r="A82" s="10"/>
    </row>
    <row r="84" spans="1:1" x14ac:dyDescent="0.25">
      <c r="A84" s="10"/>
    </row>
    <row r="86" spans="1:1" x14ac:dyDescent="0.25">
      <c r="A86" s="10"/>
    </row>
    <row r="88" spans="1:1" x14ac:dyDescent="0.25">
      <c r="A88" s="10"/>
    </row>
    <row r="90" spans="1:1" x14ac:dyDescent="0.25">
      <c r="A90" s="10"/>
    </row>
  </sheetData>
  <mergeCells count="2">
    <mergeCell ref="G37:K37"/>
    <mergeCell ref="F37:F38"/>
  </mergeCells>
  <phoneticPr fontId="2" type="noConversion"/>
  <dataValidations disablePrompts="1" count="2">
    <dataValidation type="list" allowBlank="1" showInputMessage="1" showErrorMessage="1" sqref="G10">
      <formula1>"5%,12%,20%,30%,40%,45%"</formula1>
    </dataValidation>
    <dataValidation type="list" allowBlank="1" showInputMessage="1" showErrorMessage="1" sqref="G4">
      <formula1>"90%, 80%, 75%, 70%, 55%"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16</vt:i4>
      </vt:variant>
    </vt:vector>
  </HeadingPairs>
  <TitlesOfParts>
    <vt:vector size="17" baseType="lpstr">
      <vt:lpstr>工作表1</vt:lpstr>
      <vt:lpstr>年租金</vt:lpstr>
      <vt:lpstr>年稅金</vt:lpstr>
      <vt:lpstr>年維修費用</vt:lpstr>
      <vt:lpstr>年繳本息</vt:lpstr>
      <vt:lpstr>每月租金</vt:lpstr>
      <vt:lpstr>房屋總價</vt:lpstr>
      <vt:lpstr>房價成長率</vt:lpstr>
      <vt:lpstr>所得稅級距</vt:lpstr>
      <vt:lpstr>租金成長率</vt:lpstr>
      <vt:lpstr>租金報酬率</vt:lpstr>
      <vt:lpstr>通貨膨脹率</vt:lpstr>
      <vt:lpstr>等值報酬率</vt:lpstr>
      <vt:lpstr>貸款年利率</vt:lpstr>
      <vt:lpstr>貸款成數</vt:lpstr>
      <vt:lpstr>貸款金額</vt:lpstr>
      <vt:lpstr>頭期款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2016-07-08T03:39:21Z</dcterms:created>
  <dcterms:modified xsi:type="dcterms:W3CDTF">2016-08-04T13:37:34Z</dcterms:modified>
</cp:coreProperties>
</file>