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sterhsiao\ctbc\2016Jan\"/>
    </mc:Choice>
  </mc:AlternateContent>
  <bookViews>
    <workbookView xWindow="0" yWindow="0" windowWidth="19560" windowHeight="11835"/>
  </bookViews>
  <sheets>
    <sheet name="預算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C22" i="1" l="1"/>
  <c r="D22" i="1"/>
  <c r="E22" i="1"/>
  <c r="F22" i="1"/>
  <c r="G22" i="1"/>
  <c r="H22" i="1"/>
  <c r="I22" i="1"/>
  <c r="J22" i="1"/>
  <c r="K22" i="1"/>
  <c r="L22" i="1"/>
  <c r="M22" i="1"/>
  <c r="N22" i="1"/>
  <c r="B22" i="1"/>
  <c r="O8" i="1"/>
  <c r="O9" i="1"/>
  <c r="O10" i="1"/>
  <c r="O11" i="1"/>
  <c r="O12" i="1"/>
  <c r="O13" i="1"/>
  <c r="O14" i="1"/>
  <c r="O15" i="1"/>
  <c r="O16" i="1"/>
  <c r="O17" i="1"/>
  <c r="O18" i="1"/>
  <c r="O22" i="1" s="1"/>
  <c r="P8" i="1" s="1"/>
  <c r="O19" i="1"/>
  <c r="O20" i="1"/>
  <c r="O21" i="1"/>
  <c r="B13" i="1"/>
  <c r="O7" i="1"/>
  <c r="O6" i="1"/>
  <c r="B18" i="1"/>
  <c r="B15" i="1"/>
  <c r="D12" i="1"/>
  <c r="E12" i="1"/>
  <c r="F12" i="1"/>
  <c r="G12" i="1"/>
  <c r="H12" i="1"/>
  <c r="I12" i="1"/>
  <c r="J12" i="1"/>
  <c r="K12" i="1"/>
  <c r="L12" i="1"/>
  <c r="M12" i="1"/>
  <c r="N12" i="1"/>
  <c r="C12" i="1"/>
  <c r="D10" i="1"/>
  <c r="E10" i="1"/>
  <c r="F10" i="1"/>
  <c r="G10" i="1"/>
  <c r="H10" i="1"/>
  <c r="I10" i="1"/>
  <c r="J10" i="1"/>
  <c r="K10" i="1"/>
  <c r="L10" i="1"/>
  <c r="M10" i="1"/>
  <c r="N10" i="1"/>
  <c r="C10" i="1"/>
  <c r="P18" i="1" l="1"/>
  <c r="P14" i="1"/>
  <c r="P10" i="1"/>
  <c r="P6" i="1"/>
  <c r="P21" i="1"/>
  <c r="P17" i="1"/>
  <c r="P13" i="1"/>
  <c r="P9" i="1"/>
  <c r="P19" i="1"/>
  <c r="P15" i="1"/>
  <c r="P11" i="1"/>
  <c r="P7" i="1"/>
  <c r="P20" i="1"/>
  <c r="P16" i="1"/>
  <c r="P12" i="1"/>
  <c r="P22" i="1" l="1"/>
</calcChain>
</file>

<file path=xl/sharedStrings.xml><?xml version="1.0" encoding="utf-8"?>
<sst xmlns="http://schemas.openxmlformats.org/spreadsheetml/2006/main" count="33" uniqueCount="33">
  <si>
    <t>項目</t>
    <phoneticPr fontId="2" type="noConversion"/>
  </si>
  <si>
    <t>一月</t>
    <phoneticPr fontId="2" type="noConversion"/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</si>
  <si>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</si>
  <si>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</si>
  <si>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</si>
  <si>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</si>
  <si>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</si>
  <si>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</si>
  <si>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</si>
  <si>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</si>
  <si>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</si>
  <si>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</si>
  <si>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</si>
  <si>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電信費</t>
    <phoneticPr fontId="2" type="noConversion"/>
  </si>
  <si>
    <t>第四台</t>
    <phoneticPr fontId="2" type="noConversion"/>
  </si>
  <si>
    <t>伙食費</t>
    <phoneticPr fontId="2" type="noConversion"/>
  </si>
  <si>
    <t>置裝費</t>
    <phoneticPr fontId="2" type="noConversion"/>
  </si>
  <si>
    <t>書籍</t>
    <phoneticPr fontId="2" type="noConversion"/>
  </si>
  <si>
    <t>健身運動</t>
    <phoneticPr fontId="2" type="noConversion"/>
  </si>
  <si>
    <t>所得稅</t>
    <phoneticPr fontId="2" type="noConversion"/>
  </si>
  <si>
    <t>人壽保險費</t>
    <phoneticPr fontId="2" type="noConversion"/>
  </si>
  <si>
    <t>雜費</t>
    <phoneticPr fontId="2" type="noConversion"/>
  </si>
  <si>
    <t>合計</t>
  </si>
  <si>
    <t>年度費用</t>
    <phoneticPr fontId="2" type="noConversion"/>
  </si>
  <si>
    <t>外食及娛樂</t>
    <phoneticPr fontId="2" type="noConversion"/>
  </si>
  <si>
    <t>交際費用</t>
    <phoneticPr fontId="2" type="noConversion"/>
  </si>
  <si>
    <t>交通費用</t>
    <phoneticPr fontId="2" type="noConversion"/>
  </si>
  <si>
    <t>醫療費用</t>
    <phoneticPr fontId="2" type="noConversion"/>
  </si>
  <si>
    <t>房屋租金</t>
    <phoneticPr fontId="2" type="noConversion"/>
  </si>
  <si>
    <t>教育訓練</t>
    <phoneticPr fontId="2" type="noConversion"/>
  </si>
  <si>
    <t>比例</t>
    <phoneticPr fontId="2" type="noConversion"/>
  </si>
  <si>
    <t>水電及瓦斯</t>
    <phoneticPr fontId="2" type="noConversion"/>
  </si>
  <si>
    <t>合計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</si>
</sst>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0.0%"/>
  </numFmts>
  <fonts count="5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微軟正黑體"/>
      <family val="2"/>
      <charset val="136"/>
    </font>
    <font>
      <b/>
      <sz val="14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1" applyNumberFormat="1" applyFont="1" applyFill="1">
      <alignment vertical="center"/>
    </xf>
    <xf numFmtId="9" fontId="3" fillId="0" borderId="0" xfId="1" applyNumberFormat="1" applyFont="1" applyFill="1">
      <alignment vertical="center"/>
    </xf>
    <xf numFmtId="176" fontId="4" fillId="0" borderId="0" xfId="0" applyNumberFormat="1" applyFont="1" applyFill="1">
      <alignment vertical="center"/>
    </xf>
    <xf numFmtId="177" fontId="4" fillId="0" borderId="0" xfId="0" applyNumberFormat="1" applyFont="1" applyFill="1">
      <alignment vertical="center"/>
    </xf>
  </cellXfs>
  <cellStyles count="2">
    <cellStyle name="一般" xfId="0" builtinId="0"/>
    <cellStyle name="百分比" xfId="1" builtinId="5"/>
  </cellStyles>
  <dxfs count="35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微軟正黑體"/>
        <scheme val="none"/>
      </font>
      <numFmt numFmtId="177" formatCode="0.0%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微軟正黑體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微軟正黑體"/>
        <scheme val="none"/>
      </font>
      <numFmt numFmtId="176" formatCode="#,##0_ ;[Red]\-#,##0\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微軟正黑體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微軟正黑體"/>
        <scheme val="none"/>
      </font>
      <numFmt numFmtId="176" formatCode="#,##0_ ;[Red]\-#,##0\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微軟正黑體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微軟正黑體"/>
        <scheme val="none"/>
      </font>
      <numFmt numFmtId="176" formatCode="#,##0_ ;[Red]\-#,##0\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微軟正黑體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微軟正黑體"/>
        <scheme val="none"/>
      </font>
      <numFmt numFmtId="176" formatCode="#,##0_ ;[Red]\-#,##0\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微軟正黑體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微軟正黑體"/>
        <scheme val="none"/>
      </font>
      <numFmt numFmtId="176" formatCode="#,##0_ ;[Red]\-#,##0\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微軟正黑體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微軟正黑體"/>
        <scheme val="none"/>
      </font>
      <numFmt numFmtId="176" formatCode="#,##0_ ;[Red]\-#,##0\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微軟正黑體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微軟正黑體"/>
        <scheme val="none"/>
      </font>
      <numFmt numFmtId="176" formatCode="#,##0_ ;[Red]\-#,##0\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微軟正黑體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微軟正黑體"/>
        <scheme val="none"/>
      </font>
      <numFmt numFmtId="176" formatCode="#,##0_ ;[Red]\-#,##0\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微軟正黑體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微軟正黑體"/>
        <scheme val="none"/>
      </font>
      <numFmt numFmtId="176" formatCode="#,##0_ ;[Red]\-#,##0\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微軟正黑體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微軟正黑體"/>
        <scheme val="none"/>
      </font>
      <numFmt numFmtId="176" formatCode="#,##0_ ;[Red]\-#,##0\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微軟正黑體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微軟正黑體"/>
        <scheme val="none"/>
      </font>
      <numFmt numFmtId="176" formatCode="#,##0_ ;[Red]\-#,##0\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微軟正黑體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微軟正黑體"/>
        <scheme val="none"/>
      </font>
      <numFmt numFmtId="176" formatCode="#,##0_ ;[Red]\-#,##0\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微軟正黑體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微軟正黑體"/>
        <scheme val="none"/>
      </font>
      <numFmt numFmtId="176" formatCode="#,##0_ ;[Red]\-#,##0\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微軟正黑體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微軟正黑體"/>
        <scheme val="none"/>
      </font>
      <numFmt numFmtId="176" formatCode="#,##0_ ;[Red]\-#,##0\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微軟正黑體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微軟正黑體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微軟正黑體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微軟正黑體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微軟正黑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sterhsiao.com.tw/ctbc/2016Jan/2016Jan.ph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0</xdr:rowOff>
    </xdr:from>
    <xdr:to>
      <xdr:col>2</xdr:col>
      <xdr:colOff>352426</xdr:colOff>
      <xdr:row>3</xdr:row>
      <xdr:rowOff>82222</xdr:rowOff>
    </xdr:to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0"/>
          <a:ext cx="1943100" cy="7965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表格2" displayName="表格2" ref="A5:P22" totalsRowCount="1" headerRowDxfId="34" dataDxfId="33" totalsRowDxfId="32">
  <tableColumns count="16">
    <tableColumn id="1" name="項目" totalsRowLabel="合計" dataDxfId="31" totalsRowDxfId="30"/>
    <tableColumn id="2" name="年度費用" totalsRowFunction="sum" dataDxfId="29" totalsRowDxfId="28"/>
    <tableColumn id="3" name="一月" totalsRowFunction="sum" dataDxfId="27" totalsRowDxfId="26"/>
    <tableColumn id="4" name="二月" totalsRowFunction="sum" dataDxfId="25" totalsRowDxfId="24"/>
    <tableColumn id="5" name="三月" totalsRowFunction="sum" dataDxfId="23" totalsRowDxfId="22"/>
    <tableColumn id="6" name="四月" totalsRowFunction="sum" dataDxfId="21" totalsRowDxfId="20"/>
    <tableColumn id="7" name="五月" totalsRowFunction="sum" dataDxfId="19" totalsRowDxfId="18"/>
    <tableColumn id="8" name="六月" totalsRowFunction="sum" dataDxfId="17" totalsRowDxfId="16"/>
    <tableColumn id="9" name="七月" totalsRowFunction="sum" dataDxfId="15" totalsRowDxfId="14"/>
    <tableColumn id="10" name="八月" totalsRowFunction="sum" dataDxfId="13" totalsRowDxfId="12"/>
    <tableColumn id="11" name="九月" totalsRowFunction="sum" dataDxfId="11" totalsRowDxfId="10"/>
    <tableColumn id="12" name="十月" totalsRowFunction="sum" dataDxfId="9" totalsRowDxfId="8"/>
    <tableColumn id="13" name="十一月" totalsRowFunction="sum" dataDxfId="7" totalsRowDxfId="6"/>
    <tableColumn id="14" name="十二月" totalsRowFunction="sum" dataDxfId="5" totalsRowDxfId="4"/>
    <tableColumn id="15" name="合計" totalsRowFunction="sum" dataDxfId="3" totalsRowDxfId="2">
      <calculatedColumnFormula>SUM(預算表!$B6:$N6)</calculatedColumnFormula>
    </tableColumn>
    <tableColumn id="16" name="比例" totalsRowFunction="sum" dataDxfId="1" totalsRowDxfId="0" dataCellStyle="百分比">
      <calculatedColumnFormula>O6/表格2[[#Totals],[合計]]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5:P23"/>
  <sheetViews>
    <sheetView tabSelected="1" zoomScaleNormal="100" workbookViewId="0">
      <selection activeCell="D3" sqref="D3"/>
    </sheetView>
  </sheetViews>
  <sheetFormatPr defaultRowHeight="18.75"/>
  <cols>
    <col min="1" max="1" width="11.875" style="1" bestFit="1" customWidth="1"/>
    <col min="2" max="2" width="10.625" style="1" bestFit="1" customWidth="1"/>
    <col min="3" max="14" width="10.625" style="2" bestFit="1" customWidth="1"/>
    <col min="15" max="15" width="12.125" style="2" bestFit="1" customWidth="1"/>
    <col min="16" max="16" width="10.625" style="2" bestFit="1" customWidth="1"/>
    <col min="17" max="16384" width="9" style="2"/>
  </cols>
  <sheetData>
    <row r="5" spans="1:16" ht="24.95" customHeight="1">
      <c r="A5" s="1" t="s">
        <v>0</v>
      </c>
      <c r="B5" s="1" t="s">
        <v>23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32</v>
      </c>
      <c r="P5" s="1" t="s">
        <v>30</v>
      </c>
    </row>
    <row r="6" spans="1:16" ht="24.95" customHeight="1">
      <c r="A6" s="2" t="s">
        <v>28</v>
      </c>
      <c r="B6" s="3"/>
      <c r="C6" s="3">
        <v>9000</v>
      </c>
      <c r="D6" s="3">
        <v>9000</v>
      </c>
      <c r="E6" s="3">
        <v>9000</v>
      </c>
      <c r="F6" s="3">
        <v>9000</v>
      </c>
      <c r="G6" s="3">
        <v>9000</v>
      </c>
      <c r="H6" s="3">
        <v>9000</v>
      </c>
      <c r="I6" s="3">
        <v>9000</v>
      </c>
      <c r="J6" s="3">
        <v>9000</v>
      </c>
      <c r="K6" s="3">
        <v>9000</v>
      </c>
      <c r="L6" s="3">
        <v>9000</v>
      </c>
      <c r="M6" s="3">
        <v>9000</v>
      </c>
      <c r="N6" s="3">
        <v>9000</v>
      </c>
      <c r="O6" s="3">
        <f>SUM(預算表!$B6:$N6)</f>
        <v>108000</v>
      </c>
      <c r="P6" s="4">
        <f>O6/表格2[[#Totals],[合計]]</f>
        <v>0.3964757709251101</v>
      </c>
    </row>
    <row r="7" spans="1:16" ht="24.95" customHeight="1">
      <c r="A7" s="2" t="s">
        <v>13</v>
      </c>
      <c r="B7" s="3"/>
      <c r="C7" s="3">
        <v>1350</v>
      </c>
      <c r="D7" s="3">
        <v>1350</v>
      </c>
      <c r="E7" s="3">
        <v>1350</v>
      </c>
      <c r="F7" s="3">
        <v>1350</v>
      </c>
      <c r="G7" s="3">
        <v>1350</v>
      </c>
      <c r="H7" s="3">
        <v>1350</v>
      </c>
      <c r="I7" s="3">
        <v>1350</v>
      </c>
      <c r="J7" s="3">
        <v>1350</v>
      </c>
      <c r="K7" s="3">
        <v>1350</v>
      </c>
      <c r="L7" s="3">
        <v>1350</v>
      </c>
      <c r="M7" s="3">
        <v>1350</v>
      </c>
      <c r="N7" s="3">
        <v>1350</v>
      </c>
      <c r="O7" s="3">
        <f>SUM(預算表!$B7:$N7)</f>
        <v>16200</v>
      </c>
      <c r="P7" s="4">
        <f>O7/表格2[[#Totals],[合計]]</f>
        <v>5.9471365638766517E-2</v>
      </c>
    </row>
    <row r="8" spans="1:16" ht="24.95" customHeight="1">
      <c r="A8" s="2" t="s">
        <v>31</v>
      </c>
      <c r="B8" s="3"/>
      <c r="C8" s="3">
        <v>450</v>
      </c>
      <c r="D8" s="3">
        <v>450</v>
      </c>
      <c r="E8" s="3">
        <v>450</v>
      </c>
      <c r="F8" s="3">
        <v>450</v>
      </c>
      <c r="G8" s="3">
        <v>450</v>
      </c>
      <c r="H8" s="3">
        <v>450</v>
      </c>
      <c r="I8" s="3">
        <v>450</v>
      </c>
      <c r="J8" s="3">
        <v>450</v>
      </c>
      <c r="K8" s="3">
        <v>450</v>
      </c>
      <c r="L8" s="3">
        <v>450</v>
      </c>
      <c r="M8" s="3">
        <v>450</v>
      </c>
      <c r="N8" s="3">
        <v>450</v>
      </c>
      <c r="O8" s="3">
        <f>SUM(預算表!$B8:$N8)</f>
        <v>5400</v>
      </c>
      <c r="P8" s="4">
        <f>O8/表格2[[#Totals],[合計]]</f>
        <v>1.9823788546255508E-2</v>
      </c>
    </row>
    <row r="9" spans="1:16" ht="24.95" customHeight="1">
      <c r="A9" s="2" t="s">
        <v>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f>SUM(預算表!$B9:$N9)</f>
        <v>0</v>
      </c>
      <c r="P9" s="4">
        <f>O9/表格2[[#Totals],[合計]]</f>
        <v>0</v>
      </c>
    </row>
    <row r="10" spans="1:16" ht="24.95" customHeight="1">
      <c r="A10" s="2" t="s">
        <v>15</v>
      </c>
      <c r="B10" s="3"/>
      <c r="C10" s="3">
        <f>250*30</f>
        <v>7500</v>
      </c>
      <c r="D10" s="3">
        <f t="shared" ref="D10:N11" si="0">250*30</f>
        <v>7500</v>
      </c>
      <c r="E10" s="3">
        <f t="shared" si="0"/>
        <v>7500</v>
      </c>
      <c r="F10" s="3">
        <f t="shared" si="0"/>
        <v>7500</v>
      </c>
      <c r="G10" s="3">
        <f t="shared" si="0"/>
        <v>7500</v>
      </c>
      <c r="H10" s="3">
        <f t="shared" si="0"/>
        <v>7500</v>
      </c>
      <c r="I10" s="3">
        <f t="shared" si="0"/>
        <v>7500</v>
      </c>
      <c r="J10" s="3">
        <f t="shared" si="0"/>
        <v>7500</v>
      </c>
      <c r="K10" s="3">
        <f t="shared" si="0"/>
        <v>7500</v>
      </c>
      <c r="L10" s="3">
        <f t="shared" si="0"/>
        <v>7500</v>
      </c>
      <c r="M10" s="3">
        <f t="shared" si="0"/>
        <v>7500</v>
      </c>
      <c r="N10" s="3">
        <f t="shared" si="0"/>
        <v>7500</v>
      </c>
      <c r="O10" s="3">
        <f>SUM(預算表!$B10:$N10)</f>
        <v>90000</v>
      </c>
      <c r="P10" s="4">
        <f>O10/表格2[[#Totals],[合計]]</f>
        <v>0.33039647577092512</v>
      </c>
    </row>
    <row r="11" spans="1:16" ht="24.95" customHeight="1">
      <c r="A11" s="2" t="s">
        <v>24</v>
      </c>
      <c r="B11" s="3"/>
      <c r="C11" s="3">
        <v>500</v>
      </c>
      <c r="D11" s="3">
        <v>500</v>
      </c>
      <c r="E11" s="3">
        <v>500</v>
      </c>
      <c r="F11" s="3">
        <v>500</v>
      </c>
      <c r="G11" s="3">
        <v>500</v>
      </c>
      <c r="H11" s="3">
        <v>500</v>
      </c>
      <c r="I11" s="3">
        <v>500</v>
      </c>
      <c r="J11" s="3">
        <v>500</v>
      </c>
      <c r="K11" s="3">
        <v>500</v>
      </c>
      <c r="L11" s="3">
        <v>500</v>
      </c>
      <c r="M11" s="3">
        <v>500</v>
      </c>
      <c r="N11" s="3">
        <f t="shared" si="0"/>
        <v>7500</v>
      </c>
      <c r="O11" s="3">
        <f>SUM(預算表!$B11:$N11)</f>
        <v>13000</v>
      </c>
      <c r="P11" s="4">
        <f>O11/表格2[[#Totals],[合計]]</f>
        <v>4.772393538913363E-2</v>
      </c>
    </row>
    <row r="12" spans="1:16" ht="24.95" customHeight="1">
      <c r="A12" s="2" t="s">
        <v>26</v>
      </c>
      <c r="B12" s="3"/>
      <c r="C12" s="3">
        <f>50*22</f>
        <v>1100</v>
      </c>
      <c r="D12" s="3">
        <f t="shared" ref="D12:N12" si="1">50*22</f>
        <v>1100</v>
      </c>
      <c r="E12" s="3">
        <f t="shared" si="1"/>
        <v>1100</v>
      </c>
      <c r="F12" s="3">
        <f t="shared" si="1"/>
        <v>1100</v>
      </c>
      <c r="G12" s="3">
        <f t="shared" si="1"/>
        <v>1100</v>
      </c>
      <c r="H12" s="3">
        <f t="shared" si="1"/>
        <v>1100</v>
      </c>
      <c r="I12" s="3">
        <f t="shared" si="1"/>
        <v>1100</v>
      </c>
      <c r="J12" s="3">
        <f t="shared" si="1"/>
        <v>1100</v>
      </c>
      <c r="K12" s="3">
        <f t="shared" si="1"/>
        <v>1100</v>
      </c>
      <c r="L12" s="3">
        <f t="shared" si="1"/>
        <v>1100</v>
      </c>
      <c r="M12" s="3">
        <f t="shared" si="1"/>
        <v>1100</v>
      </c>
      <c r="N12" s="3">
        <f t="shared" si="1"/>
        <v>1100</v>
      </c>
      <c r="O12" s="3">
        <f>SUM(預算表!$B12:$N12)</f>
        <v>13200</v>
      </c>
      <c r="P12" s="4">
        <f>O12/表格2[[#Totals],[合計]]</f>
        <v>4.8458149779735685E-2</v>
      </c>
    </row>
    <row r="13" spans="1:16" ht="24.95" customHeight="1">
      <c r="A13" s="2" t="s">
        <v>27</v>
      </c>
      <c r="B13" s="3">
        <f>150*4</f>
        <v>600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>SUM(預算表!$B13:$N13)</f>
        <v>600</v>
      </c>
      <c r="P13" s="4">
        <f>O13/表格2[[#Totals],[合計]]</f>
        <v>2.2026431718061676E-3</v>
      </c>
    </row>
    <row r="14" spans="1:16" ht="24.95" customHeight="1">
      <c r="A14" s="2" t="s">
        <v>16</v>
      </c>
      <c r="B14" s="3">
        <v>5000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f>SUM(預算表!$B14:$N14)</f>
        <v>5000</v>
      </c>
      <c r="P14" s="4">
        <f>O14/表格2[[#Totals],[合計]]</f>
        <v>1.8355359765051395E-2</v>
      </c>
    </row>
    <row r="15" spans="1:16" ht="24.95" customHeight="1">
      <c r="A15" s="2" t="s">
        <v>17</v>
      </c>
      <c r="B15" s="3">
        <f>250*10</f>
        <v>2500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>
        <f>SUM(預算表!$B15:$N15)</f>
        <v>2500</v>
      </c>
      <c r="P15" s="4">
        <f>O15/表格2[[#Totals],[合計]]</f>
        <v>9.1776798825256977E-3</v>
      </c>
    </row>
    <row r="16" spans="1:16" ht="24.95" customHeight="1">
      <c r="A16" s="2" t="s">
        <v>29</v>
      </c>
      <c r="B16" s="3">
        <v>2000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>
        <f>SUM(預算表!$B16:$N16)</f>
        <v>2000</v>
      </c>
      <c r="P16" s="4">
        <f>O16/表格2[[#Totals],[合計]]</f>
        <v>7.3421439060205578E-3</v>
      </c>
    </row>
    <row r="17" spans="1:16" ht="24.95" customHeight="1">
      <c r="A17" s="2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>
        <f>SUM(預算表!$B17:$N17)</f>
        <v>0</v>
      </c>
      <c r="P17" s="4">
        <f>O17/表格2[[#Totals],[合計]]</f>
        <v>0</v>
      </c>
    </row>
    <row r="18" spans="1:16" ht="24.95" customHeight="1">
      <c r="A18" s="2" t="s">
        <v>25</v>
      </c>
      <c r="B18" s="3">
        <f>2000*2</f>
        <v>4000</v>
      </c>
      <c r="C18" s="3"/>
      <c r="D18" s="3">
        <v>5000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>
        <f>SUM(預算表!$B18:$N18)</f>
        <v>9000</v>
      </c>
      <c r="P18" s="4">
        <f>O18/表格2[[#Totals],[合計]]</f>
        <v>3.3039647577092511E-2</v>
      </c>
    </row>
    <row r="19" spans="1:16" ht="24.95" customHeight="1">
      <c r="A19" s="2" t="s">
        <v>19</v>
      </c>
      <c r="B19" s="3"/>
      <c r="C19" s="3"/>
      <c r="D19" s="3"/>
      <c r="E19" s="3"/>
      <c r="F19" s="3"/>
      <c r="G19" s="3">
        <v>4500</v>
      </c>
      <c r="H19" s="3"/>
      <c r="I19" s="3"/>
      <c r="J19" s="3"/>
      <c r="K19" s="3"/>
      <c r="L19" s="3"/>
      <c r="M19" s="3"/>
      <c r="N19" s="3"/>
      <c r="O19" s="3">
        <f>SUM(預算表!$B19:$N19)</f>
        <v>4500</v>
      </c>
      <c r="P19" s="4">
        <f>O19/表格2[[#Totals],[合計]]</f>
        <v>1.6519823788546256E-2</v>
      </c>
    </row>
    <row r="20" spans="1:16" ht="24.95" customHeight="1">
      <c r="A20" s="2" t="s">
        <v>20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f>SUM(預算表!$B20:$N20)</f>
        <v>0</v>
      </c>
      <c r="P20" s="4">
        <f>O20/表格2[[#Totals],[合計]]</f>
        <v>0</v>
      </c>
    </row>
    <row r="21" spans="1:16" ht="24.95" customHeight="1">
      <c r="A21" s="2" t="s">
        <v>21</v>
      </c>
      <c r="B21" s="3">
        <v>3000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>
        <f>SUM(預算表!$B21:$N21)</f>
        <v>3000</v>
      </c>
      <c r="P21" s="4">
        <f>O21/表格2[[#Totals],[合計]]</f>
        <v>1.1013215859030838E-2</v>
      </c>
    </row>
    <row r="22" spans="1:16" ht="24.95" customHeight="1">
      <c r="A22" s="2" t="s">
        <v>22</v>
      </c>
      <c r="B22" s="6">
        <f>SUBTOTAL(109,表格2[年度費用])</f>
        <v>17100</v>
      </c>
      <c r="C22" s="6">
        <f>SUBTOTAL(109,表格2[一月])</f>
        <v>19900</v>
      </c>
      <c r="D22" s="6">
        <f>SUBTOTAL(109,表格2[二月])</f>
        <v>24900</v>
      </c>
      <c r="E22" s="6">
        <f>SUBTOTAL(109,表格2[三月])</f>
        <v>19900</v>
      </c>
      <c r="F22" s="6">
        <f>SUBTOTAL(109,表格2[四月])</f>
        <v>19900</v>
      </c>
      <c r="G22" s="6">
        <f>SUBTOTAL(109,表格2[五月])</f>
        <v>24400</v>
      </c>
      <c r="H22" s="6">
        <f>SUBTOTAL(109,表格2[六月])</f>
        <v>19900</v>
      </c>
      <c r="I22" s="6">
        <f>SUBTOTAL(109,表格2[七月])</f>
        <v>19900</v>
      </c>
      <c r="J22" s="6">
        <f>SUBTOTAL(109,表格2[八月])</f>
        <v>19900</v>
      </c>
      <c r="K22" s="6">
        <f>SUBTOTAL(109,表格2[九月])</f>
        <v>19900</v>
      </c>
      <c r="L22" s="6">
        <f>SUBTOTAL(109,表格2[十月])</f>
        <v>19900</v>
      </c>
      <c r="M22" s="6">
        <f>SUBTOTAL(109,表格2[十一月])</f>
        <v>19900</v>
      </c>
      <c r="N22" s="6">
        <f>SUBTOTAL(109,表格2[十二月])</f>
        <v>26900</v>
      </c>
      <c r="O22" s="6">
        <f>SUBTOTAL(109,表格2[合計])</f>
        <v>272400</v>
      </c>
      <c r="P22" s="7">
        <f>SUBTOTAL(109,表格2[比例])</f>
        <v>1.0000000000000002</v>
      </c>
    </row>
    <row r="23" spans="1:16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5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預算表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2015-12-11T09:14:15Z</dcterms:created>
  <dcterms:modified xsi:type="dcterms:W3CDTF">2016-01-07T04:19:05Z</dcterms:modified>
</cp:coreProperties>
</file>